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295" windowHeight="8370" tabRatio="924" firstSheet="1" activeTab="6"/>
  </bookViews>
  <sheets>
    <sheet name="Sheet1" sheetId="1" state="hidden" r:id="rId1"/>
    <sheet name="设备采购预算" sheetId="11" r:id="rId2"/>
    <sheet name="幼儿园" sheetId="2" r:id="rId3"/>
    <sheet name="中小学" sheetId="3" r:id="rId4"/>
    <sheet name="学校小计表" sheetId="7" r:id="rId5"/>
    <sheet name="附件1 监控设备主要技术参数" sheetId="9" r:id="rId6"/>
    <sheet name="附件2 LED显示屏技术参数" sheetId="10" r:id="rId7"/>
    <sheet name="附件3 高级中学音箱设备改造" sheetId="13" r:id="rId8"/>
  </sheets>
  <definedNames>
    <definedName name="_xlnm.Print_Titles" localSheetId="5">'附件1 监控设备主要技术参数'!$1:$1</definedName>
    <definedName name="_xlnm.Print_Titles" localSheetId="6">'附件2 LED显示屏技术参数'!$2:$2</definedName>
    <definedName name="_xlnm.Print_Titles" localSheetId="7">'附件3 高级中学音箱设备改造'!$2:$2</definedName>
    <definedName name="_xlnm.Print_Titles" localSheetId="4">学校小计表!$2:$3</definedName>
    <definedName name="_xlnm.Print_Titles" localSheetId="2">幼儿园!$1:$4</definedName>
    <definedName name="_xlnm.Print_Titles" localSheetId="3">中小学!$2:$4</definedName>
  </definedNames>
  <calcPr calcId="144525"/>
</workbook>
</file>

<file path=xl/sharedStrings.xml><?xml version="1.0" encoding="utf-8"?>
<sst xmlns="http://schemas.openxmlformats.org/spreadsheetml/2006/main" count="184">
  <si>
    <t xml:space="preserve">   中小学监控联网设备需求摸底调查</t>
  </si>
  <si>
    <t>单位：个</t>
  </si>
  <si>
    <t>学校名称</t>
  </si>
  <si>
    <t>新增设备</t>
  </si>
  <si>
    <t>原有设备</t>
  </si>
  <si>
    <t>中小学教学区</t>
  </si>
  <si>
    <t>食堂</t>
  </si>
  <si>
    <t>财务室</t>
  </si>
  <si>
    <t>门卫室</t>
  </si>
  <si>
    <t>活动区域</t>
  </si>
  <si>
    <t>监视器</t>
  </si>
  <si>
    <t>球机</t>
  </si>
  <si>
    <t>枪机数</t>
  </si>
  <si>
    <t>半球机数</t>
  </si>
  <si>
    <t>现有监视器数</t>
  </si>
  <si>
    <t>门房面积</t>
  </si>
  <si>
    <t>学校楼单体数</t>
  </si>
  <si>
    <t>楼道</t>
  </si>
  <si>
    <t>楼梯</t>
  </si>
  <si>
    <t>出入口</t>
  </si>
  <si>
    <t>计算机教室</t>
  </si>
  <si>
    <t>实验室</t>
  </si>
  <si>
    <t>危险药品库</t>
  </si>
  <si>
    <t>操作烹饪间</t>
  </si>
  <si>
    <t>储藏室出入口</t>
  </si>
  <si>
    <t>就餐区</t>
  </si>
  <si>
    <t>操场</t>
  </si>
  <si>
    <t>公共活动区</t>
  </si>
  <si>
    <t>活动场馆</t>
  </si>
  <si>
    <t>校园边界</t>
  </si>
  <si>
    <t>监视器数量</t>
  </si>
  <si>
    <t>球机数</t>
  </si>
  <si>
    <t>是否高清1080P</t>
  </si>
  <si>
    <t>填表说明：</t>
  </si>
  <si>
    <t>1.教学楼楼道长度一百米内每层楼道安装2个枪机，学校楼道拐弯处要根据实际情况而定，一个拐弯不超2个摄像头。2.出入口为固定枪机。3.实验室需前后两个摄像头，药品库需安装2个摄像头。4.食堂要根据学校情况上报。5.财务室、门卫室内各安排一个摄像头。6.公共活动区域要可按照学校区域大小安装云台，校园边界需对端安装枪机，清除外墙周边障碍。7.室内公共区域以半球机为主。8.室外公共活动区域以枪机和云台为主。9.学校留存好本次摄像头安装位置设计点位图。</t>
  </si>
  <si>
    <t>2018年学校监控采购预算明细</t>
  </si>
  <si>
    <t>序号</t>
  </si>
  <si>
    <t>名称</t>
  </si>
  <si>
    <t>单价（元）</t>
  </si>
  <si>
    <t>数量</t>
  </si>
  <si>
    <t>单位</t>
  </si>
  <si>
    <t>枪机</t>
  </si>
  <si>
    <t>个</t>
  </si>
  <si>
    <t>半球机</t>
  </si>
  <si>
    <t>硬盘录像机</t>
  </si>
  <si>
    <t>台</t>
  </si>
  <si>
    <t>一键报警主机</t>
  </si>
  <si>
    <t>接入交换机</t>
  </si>
  <si>
    <t>操作台</t>
  </si>
  <si>
    <t>张</t>
  </si>
  <si>
    <t>LED显示屏</t>
  </si>
  <si>
    <t>平米</t>
  </si>
  <si>
    <t>高级中学广播改造</t>
  </si>
  <si>
    <t>批</t>
  </si>
  <si>
    <t>总计</t>
  </si>
  <si>
    <t xml:space="preserve">      伊旗幼儿园监控联网设备需求摸底调查</t>
  </si>
  <si>
    <t>新增短缺设备</t>
  </si>
  <si>
    <t>教室数</t>
  </si>
  <si>
    <t>原教室摄像头个数</t>
  </si>
  <si>
    <t>教学区</t>
  </si>
  <si>
    <t>小计</t>
  </si>
  <si>
    <t>非高清小计</t>
  </si>
  <si>
    <t>教室</t>
  </si>
  <si>
    <t>卧室</t>
  </si>
  <si>
    <t>洗漱间</t>
  </si>
  <si>
    <t>监视器数</t>
  </si>
  <si>
    <t>总数</t>
  </si>
  <si>
    <t>高清</t>
  </si>
  <si>
    <t>非高清</t>
  </si>
  <si>
    <t>第一幼儿园</t>
  </si>
  <si>
    <t>第二幼儿园</t>
  </si>
  <si>
    <t>第三幼儿园</t>
  </si>
  <si>
    <t>第四幼儿园</t>
  </si>
  <si>
    <t>第五幼儿园</t>
  </si>
  <si>
    <t>第六幼儿园</t>
  </si>
  <si>
    <t>第七幼儿园</t>
  </si>
  <si>
    <t>第八幼儿园</t>
  </si>
  <si>
    <t>第九幼儿园</t>
  </si>
  <si>
    <t>空港幼儿园</t>
  </si>
  <si>
    <t>伊旗民幼</t>
  </si>
  <si>
    <t>纳林塔幼儿园</t>
  </si>
  <si>
    <t>新庙幼儿园</t>
  </si>
  <si>
    <t>霍洛幼儿园</t>
  </si>
  <si>
    <t>布连幼儿园</t>
  </si>
  <si>
    <t>无独立门房</t>
  </si>
  <si>
    <t>乌兰木伦幼儿园</t>
  </si>
  <si>
    <t>红庆河幼儿园</t>
  </si>
  <si>
    <t>纳林希里幼儿园</t>
  </si>
  <si>
    <t>台格幼儿园</t>
  </si>
  <si>
    <t>苏布尔嘎幼儿园</t>
  </si>
  <si>
    <t>上湾幼儿园</t>
  </si>
  <si>
    <t>札萨克幼儿园</t>
  </si>
  <si>
    <t>温家圪堵幼儿园</t>
  </si>
  <si>
    <t>全旗合计</t>
  </si>
  <si>
    <t>1.教学楼楼道长度一百米内每层楼道安装2个枪机，学校楼道拐弯处要根据实际情况而定，一个拐弯不超2个摄像头。2.出入口为固定枪机。3.教室、卧室每个活动区域不超2个摄像头。4.食堂要根据学校需求情况上报。5.财务室、门卫室内各安排一个摄像头。6.室外公共活动区域要按照学校区域大小安装云台、或枪机，校园边界需对端安装枪机，并清除外墙周边障碍。7.室内公共区域以半球机为主。8.以上表格目录为各区域的摄像头数。
9.学校留存好本次摄像头安装位置设计点位图。</t>
  </si>
  <si>
    <t xml:space="preserve">   伊旗中小学监控联网设备需求摸底调查</t>
  </si>
  <si>
    <t>新增
小计</t>
  </si>
  <si>
    <t>高级中学</t>
  </si>
  <si>
    <t>第一中学</t>
  </si>
  <si>
    <t>第二中学</t>
  </si>
  <si>
    <t>第四中学</t>
  </si>
  <si>
    <t>第一小学</t>
  </si>
  <si>
    <t>第二小学</t>
  </si>
  <si>
    <t>第三小学</t>
  </si>
  <si>
    <t>第四小学</t>
  </si>
  <si>
    <t>第五小学</t>
  </si>
  <si>
    <t>第六小学</t>
  </si>
  <si>
    <t>蒙古族小学</t>
  </si>
  <si>
    <t>北师大二附校</t>
  </si>
  <si>
    <t>红庆河小学</t>
  </si>
  <si>
    <t>新庙小学</t>
  </si>
  <si>
    <t>霍洛蒙古族小学</t>
  </si>
  <si>
    <t>布连小学</t>
  </si>
  <si>
    <t>矿区小学</t>
  </si>
  <si>
    <t>上湾小学</t>
  </si>
  <si>
    <t>台格小学</t>
  </si>
  <si>
    <t>乌兰木伦小学</t>
  </si>
  <si>
    <t>苏布尔嘎小学</t>
  </si>
  <si>
    <t>新街小学</t>
  </si>
  <si>
    <t>纳林希里小学</t>
  </si>
  <si>
    <t>青少年活动中心</t>
  </si>
  <si>
    <t>新增</t>
  </si>
  <si>
    <t>改造</t>
  </si>
  <si>
    <t>报警主机</t>
  </si>
  <si>
    <t>合计</t>
  </si>
  <si>
    <t>录像机（16路）</t>
  </si>
  <si>
    <t>摄像头</t>
  </si>
  <si>
    <t>商品名称</t>
  </si>
  <si>
    <t>技术规格</t>
  </si>
  <si>
    <t>网络摄像机（枪机）</t>
  </si>
  <si>
    <t>具有200万像素CMOS传感器。
内置白光补光灯。
★需具多路取流路数能力，以满足更多用户同时在线访问摄像机视频。（公安部型式检验报告证明）
★支持低照度。（公安部型式检验报告证明）
白天或夜晚均可输出彩色视频图像。
★需支持三码流技术，可同时浏览三路码流，主码流最高1920x1080@30fps，第三码流最大1920x1080@30fps，子码流704x480@30fps。（公安部型式检验报告证明）
支持H.264、H.265、MJPEG视频编码格式。
需支持宽动态
需支持8行字符显示，字体颜色可设置。
支持区域遮盖功能，并能支持4块区域。
★需具有黑白名单功能。（公安部型式检验报告证明）
需具备人脸检测、区域入侵检测、越界检测、虚焦检测、进入区域、离开区域、徘徊、人员聚集、场景变更等功能。
需具有电子防抖、ROI感兴趣区域、SVC可伸缩编码、自动增益、背光补偿、数字降噪、强光抑制、防红外过曝等功能。
★不低于IP67防尘防水等级。（公安部型式检验报告证明）
需支持DC12V供电，且在不小于DC12V±30%范围内变化时可以正常工作。
支架材质：铝合金</t>
  </si>
  <si>
    <t>网络摄像机（半球机）</t>
  </si>
  <si>
    <t>具有200万像素CMOS传感器。
★需具有多路取流路数能力，以满足更多用户同时在线访问摄像机视频。（公安部型式检验报告证明）
支持低照度
红外补光距离不小于110米。
需支持三码流技术，可同时浏览三路码流，主码流最高1920x1080@30fps，第三码流最大1920x1080@30fps，子码流704x480@30fps。
支持H.264、H.265、MJPEG视频编码格式。
★支持宽动态。（公安部型式检验报告证明）
需支持8行字符显示，字体颜色可设置。
支持区域遮盖功能，并能支持4块区域。
★需具有黑白名单功能。（公安部型式检验报告证明）
需具备人脸检测、区域入侵检测、越界检测、虚焦检测、进入区域、离开区域、徘徊、人员聚集、音频异常、场景变更等功能。
需具有电子防抖、ROI感兴趣区域、SVC可伸缩编码、自动增益、背光补偿、数字降噪、强光抑制、防红外过曝等功能。
摄像机能够在-45~70摄氏度，湿度小于93%环境下稳定工作。
★不低于IP67防尘防水等级。（公安部型式检验报告证明）
需支持DC12V供电，且在不小于DC12V±30%范围内变化时可以正常工作。
支架材质：铝合金</t>
  </si>
  <si>
    <t>智能球型摄像机</t>
  </si>
  <si>
    <t xml:space="preserve">
支持23倍光学变焦
视频输出支持1920×1080@25fps
红外距离不小于450米
支持低照度
信噪比≥58dB，网络延时不大于100ms
具备较强的网络自适应能力。
支持透雾、强光抑制、电子防抖、数字降噪功能
支持宽动态
支持区域遮盖功能，每个区域支持设置不同颜色和马赛克
支持水平手控。
垂直手控速度不小于120°/S
水平旋转范围为360°连续旋转，垂直旋转范围为-35°~90°
支持7路报警输入接口，2路报警输出接口，支持1路音频输入和输出接口
支持300个预置位，支持18条巡航路径，支持7条以上的模式路径设置，支持预置点视频冻结功能
支持优先控制，可实现RS485接口优先或网络接口优先控制
支持断电记忆功能，支持IP地址访问控制功能，支持定时抓图、报警抓图上传ftp功能
球机应具备本机存储功能，支持SD卡热插拔，最大支持128GB
支持采用H.264、MJPEG、H.265视频编码标准，H.264编码支持Baseline/Main/HighProfile，音频编码支持G.711ulaw/G.711alaw/G.726/PCM/MP2L2/AAC
支持三码流同时输出，主码流、第三码流同时支持1920×1080@60fps，1280×720@60fps
支持GB28181协议，支持标准Onvif协议
支持噪声过滤功能
支持区域入侵、越界入侵、徘徊、物品遗留、物品移除、人员聚集、快速移动、进入区域、离开区域等行为分析功能；人脸检测功能；音频异常侦测功能
车辆捕获率不小于99%，支持车牌识别，同时可在抓拍图片上叠加监测点编号、抓拍时间、车牌号码、违法行为等信息
支持机动车检测
支持集中布控功能，设备能够响应平台下发的集中布控命令，调整方向至目标位置
室外球机应具备较好防护性能，支持IP67，防浪涌
具备较好的环境适应性，
具备较好的环境适应性，工作温度范围可达-45℃-70℃
支架材质：铝合金</t>
  </si>
  <si>
    <t>带语音、视频、报警、电话多功能一体，支持斗殴、灾害、火警、防范等警情联动</t>
  </si>
  <si>
    <r>
      <rPr>
        <sz val="9"/>
        <color theme="1"/>
        <rFont val="微软雅黑"/>
        <charset val="134"/>
      </rPr>
      <t>硬盘配置：不低于16T，必须满足16路录像存储不低于30天。
可对视频画面叠加10行字符，每行可输入不低于22个汉字
支持报警输入触发一键撤防功能，撤防的报警类型可选（弹出报警画面、声音警告、上传中心、发送邮件、触发报警输出）
支持对任一录像进行添加自定义标签。
支持视频摘要回放功能：将不同时间段的多个目标叠加在一个背景上同时回放
支持接入ONVIF协议、RTSP协议、GB/T28181协议的设备，可一键激活并添加局域网内IPC
支持2组4屏显示输出，每组包含HDMI和VGA各一个，同一组内为同源输出，支持16/9/8/6/4/1分屏预览 支持4000X3000格式的高清网络视频的解码显示
支持录像打包时间可设置
★</t>
    </r>
    <r>
      <rPr>
        <b/>
        <sz val="9"/>
        <color theme="1"/>
        <rFont val="微软雅黑"/>
        <charset val="134"/>
      </rPr>
      <t>支持1/8、1/4、1/2、1、2、4、8、16、32、64、128、256等倍速回放录像，支持录像回放的剪辑和回放截图功能（以公安部检测报告为准）</t>
    </r>
    <r>
      <rPr>
        <sz val="9"/>
        <color theme="1"/>
        <rFont val="微软雅黑"/>
        <charset val="134"/>
      </rPr>
      <t xml:space="preserve">
</t>
    </r>
    <r>
      <rPr>
        <b/>
        <sz val="9"/>
        <color theme="1"/>
        <rFont val="微软雅黑"/>
        <charset val="134"/>
      </rPr>
      <t xml:space="preserve">★可设置主码流、子码流、第三码流进行录像（以公安部检测报告为准） </t>
    </r>
    <r>
      <rPr>
        <sz val="9"/>
        <color theme="1"/>
        <rFont val="微软雅黑"/>
        <charset val="134"/>
      </rPr>
      <t xml:space="preserve">
可支持最大接入总带宽512Mbps的16路视频图像，可接入H.265、H.264、MPEG4、SVAC视频编码格式的IPC  支持对重要的数据能够进行备份，备份格式MP4和AVI可选  
</t>
    </r>
    <r>
      <rPr>
        <b/>
        <sz val="9"/>
        <color theme="1"/>
        <rFont val="微软雅黑"/>
        <charset val="134"/>
      </rPr>
      <t>★支持智能检索回放功能：进行智能检索回放时，通过设置线、四边开、矩形、全屏4种规则，可自动跳过未触发设定规则的录像，只播放触发规则的录像（以公安部检测报告为准）</t>
    </r>
    <r>
      <rPr>
        <sz val="9"/>
        <color theme="1"/>
        <rFont val="微软雅黑"/>
        <charset val="134"/>
      </rPr>
      <t xml:space="preserve">
支持带有越界、区域入侵、进入/离开区域、人员聚集、快速移动、物品遗留/拿取、停车、徘徊、场景变更、虚焦、音频异常报警、PIR报警功能的网络摄像机接入与相关报警联动功能   支持浓缩播放功能，录像回放中，有移动侦测、外部输入报警、智能侦测等事件发生时，视频按正常速度播放，其他视频自动按高倍速播放，且播放倍速可配置（前端IPC需支持智能侦测功能）
支持即时存储和回放功能，可回放设备断电、断网前一秒的录像
可按通道、时间方式同时检索16路图片，可正放、倒放1920×1080格式的图片，支持录像续传接收功能，接入具有断网续传功能的网络摄像机，当样机与摄像机之间网络中断并恢复后，可自动接收摄像机内存储的视频图像，支持接入带有车牌侦测报警功能的IPC，触发报警时可联动录像、抓拍并保存图片、弹出报警画面、声音警告、上传中心、发送邮件、触发报警输出，可按通道、时间、车牌号码检索图片，支持接入带人脸侦测报警功能的IPC，触发报警时可联动录像、抓拍并保存图片、弹出报警画面、声音警告、上传中心、发送邮件、触发报警输出，可按通道、时间检索图片。支持2个以太网口，可将2个网口设置不同网段的IP地址，分别接入不同网段IP地址的IPC。 支持客户端与设备端进行实时双向对讲；支持客户端与设备的IP通道进行实时双向对讲   支持定时、移动侦测、报警、移动侦测且报警、智能侦测和手动抓图功能，可进行16路抓拍并存储1080P格式的图片
支持对任一录像文件加锁、解锁，只有解锁后才可被覆盖
支持系统备份功能，检测到一个系统异常时，可从另一个系统启动，并恢复异常系统    支持8个SATA接口，至少支持2个USB2.0，1个USB3.0接口；支持16路报警输入，4路报警输出接口</t>
    </r>
  </si>
  <si>
    <t>交换机</t>
  </si>
  <si>
    <t>IP监控专用交换机 整机千兆电口数量24个10/100/1000M，上行满足光传输特性，整机光端口数量≥2个;交换容量≥55Gbps 功耗（满负荷）不得高于18W；转发速率≥96Mpps须提供防雷等级4级，共模防护9KV的专业防护，符合IEEE 802.3 10Base-T，IEEE 802.3u 100Base-TX，IEEE802.3x和IEEE802.3ab 1000Base-T标准；投标产品须提供入网许可证和检测报告、CCC认证证书、RoHS证书，提供有害物质过程管理体系认证证书。</t>
  </si>
  <si>
    <t xml:space="preserve">
1、LED背光灯源,节能环保图像高清。连续7*24小时工作可达6万小时，环保节能，图像高清均衡无失真。46英寸
2、采用金属外壳，烤漆工艺，防火防静电，防辐射。
3、机器信号接口可兼容各种品牌NVR、解码器、视频播放设备。包括BNC、VGA、DVI、HDMI等各种接口。
4、监视器可根据环境光线强弱，自动调节背光光源，达到观看视频不伤眼，防灼伤。
5、根据学校实际情况吊架安装或台式安装（包含吊架及嵌入式桌）
</t>
  </si>
  <si>
    <t>1.后立板：铝型材 强度高，抗变形能力强。
2.前门板：优质冷轧钢（碳素钢）1.2mm  3.后门板：优质冷轧钢（碳素钢）1.2mm
4.键盘滑轨
5.台面板：木质(防火板或高密度板）
6.过孔护套：不锈钢毛刷   
7.配件：优质钢钉
8.长*宽*高：2000*900*750（mm）</t>
  </si>
  <si>
    <t>特别说明：
一、所投设备报价应包含：
1.设备运输、安装、调试费用
2.网线、光缆、电源线等线材、支架、户外立杆等耗材费用。网线标准不得低于超五类网线
3.施工费用
二、所投硬件必须与现伊旗教育局视讯监控平台无缝对接，并负责将所有设备接入现视讯平台。负责将原平台接入授权提升至10000路（原授权5000路）
三、所投半球机的镜头需根据现场情况调整。
四、施工时需将原学校报警主机接入机地硬盘录像机
五、学校楼宇之间使用千兆光缆连接，不可使用学校原有网络光缆。摄像头使用独立私有地址。
六、施工完成后需提供施工图，前端设备及录像机的IP等数据。</t>
  </si>
  <si>
    <t>LED屏技术参数</t>
  </si>
  <si>
    <t xml:space="preserve">设备名称                                            </t>
  </si>
  <si>
    <t>技术规格参数</t>
  </si>
  <si>
    <t>全彩显示屏</t>
  </si>
  <si>
    <t>显示尺寸：大厅　长3.2米，高1.76米　　会议室　长4.48米，高2.08米； 数结构：1R1G1B；
像数密度不低于160000点/㎡；模组尺寸：160mm*160mm；模组分辨率:64点*64点；
 白平衡亮度：≥800cd/㎡；
水平视角：≥140° 垂直视角：≥140°  单点亮度、色度校正：有 
整屏刷新率：≥3840HZ；灰度等级：66536；*驱动方式：高灰阶恒流驱动IC；  
表面平整度：＜0.5mm  *管芯要求：台湾亿光 台湾晶元 台湾光磊 或同等质量品牌
平均功耗不高于200W/㎡ 使用寿命不小于100000小时 色温：3200K—9300K可调  
可视距离：  ≥3米  亮度均匀性：≥97% 对比度：全黑灯、高对比度 ≥3000:1
信号处理位数： 16位*3  控制距离：网线：100米， 光纤：10公里  亮度调节范围：0到100无级调</t>
  </si>
  <si>
    <t>平方米</t>
  </si>
  <si>
    <t>全彩屏发送卡</t>
  </si>
  <si>
    <t>支持外部音频输入，通过网线同步传输；支持高位阶视频输入：12bit/10bit/8bit；
输入分辨率：最大4096*2160点，支持最大分辨率内的任意分辨率；
单卡最大带载面积：2621440点@4096*2160像素 ；
4个千兆网口输出，支持上下、左右及混合型任意拼接；支持多发送任意拼接级联，严格同步；
具备独立的显示屏测试功能，可脱机整屏测试 ；支持系统时间加密；支持预设显示屏开机画面；
支持发送端任意抽点，异形屏幕控制更加简单方便；支持前面板快速设置显示屏，无需通过计算机；
支持旋钮调节亮度，精度1%；支持一键黑屏，一键锁屏；支持一键切换DVI和HDMI输入信号；</t>
  </si>
  <si>
    <t>块</t>
  </si>
  <si>
    <t>全彩屏接收卡</t>
  </si>
  <si>
    <t>全新灰度引擎，低灰度表现更佳；支持1级起灰；支持14bit精度的色度、亮度一体化逐点校正；
一卡支持所有芯片，无需切换或升级程序；支持静态屏、1/2~1/32扫之间的任意扫描类型；
单卡支持16组RGBR信号输出，20组RGB信号输出，可扩展至32组；支持电源反接也可正常工作的电路；
支持超宽工作电压，电压波动亦无忧；支持环路备份，双机备份，真正无缝切换；</t>
  </si>
  <si>
    <t>高清视频处理器</t>
  </si>
  <si>
    <t>保证对所有输入信号源进行全实时处理和数据一致性，图像无延迟、无离散化、不丢帧，保证图像的完美呈现。平均故障时间MTBF&gt;30,000小时；支持365×24小时的连续运行；灵活板卡式设计；
CrossPoint总线交换技术；双电源冗余备份；倍频倍线功能；管理权限分级；字符叠加功能</t>
  </si>
  <si>
    <t>控制主机</t>
  </si>
  <si>
    <r>
      <rPr>
        <sz val="9"/>
        <color rgb="FF000000"/>
        <rFont val="宋体"/>
        <charset val="134"/>
      </rPr>
      <t xml:space="preserve">处理器 不低于第四代智能英特尔® 酷睿 i7 处理器I7-4790  (CORE i7，3.4G，8M缓存)；
操作系统 DOS 系统 硬盘 2x1TB；内存 8G DDRIII 1600；
显示器 尺寸21英寸
*显卡 独立显卡， 显存不低于2GB。带DVI，HDMI输出 </t>
    </r>
    <r>
      <rPr>
        <sz val="9"/>
        <color indexed="8"/>
        <rFont val="宋体"/>
        <charset val="134"/>
      </rPr>
      <t xml:space="preserve">网卡 集成千兆网卡
键盘 防水功能键盘　鼠标 1000DPI USB光电鼠标
</t>
    </r>
  </si>
  <si>
    <t>配电系统</t>
  </si>
  <si>
    <t>（含PLC）40KW</t>
  </si>
  <si>
    <t>千兆交换机</t>
  </si>
  <si>
    <t>电源线、控制线</t>
  </si>
  <si>
    <t>高品质电源线、控制线</t>
  </si>
  <si>
    <t>套</t>
  </si>
  <si>
    <t>电源模块</t>
  </si>
  <si>
    <t>5V40A</t>
  </si>
  <si>
    <t>装修装饰</t>
  </si>
  <si>
    <t>LED屏周围墙面整体装修装饰，效果及颜色根据有户要求确定；消防栓改动位置，要求必须达到消防部门要求。</t>
  </si>
  <si>
    <t>项</t>
  </si>
  <si>
    <t>特别说明：本LED显示屏项目为教育局大厅（5.63平米）与教育局会议室（9.32平米）、高级中学（10.05）三块屏,中标后在施工过程中，须根据据现场情况，出具装修安装效果图。</t>
  </si>
  <si>
    <t>伊旗高级中学播音系统改造明细及技术参数</t>
  </si>
  <si>
    <t>设备名称</t>
  </si>
  <si>
    <t>技术参数</t>
  </si>
  <si>
    <t>功放</t>
  </si>
  <si>
    <t>1.1通道LINE不平衡TRS输入，1通道LINE不平衡TRS级联输出；
2.1通道LINE平衡×LR输入，1通道LINE平衡×LR级联输出；
3.面板带音量调节旋钮；
4.产品具有良好的短路、过载、过热等自我保护；  
5.额定输出功率：650W</t>
  </si>
  <si>
    <t>IP网络适配器</t>
  </si>
  <si>
    <t>1.标准19寸机架设计，1路PC机下载IP地址串口，用于修改网络解码模块IP地址；
2.工业级3.4英寸LCD显示屏，16个工业级金属按键，超强抗干扰性能，避免红外操作的不稳定因素；
3.设备采用嵌入式计算机技术和DSP音频处理技术设计；采用高速工业级芯片，启动时间小于1秒钟；
4.内置1路网络硬件音频解码模块，支持TCP/IP、UDP、IGMP(组播)协议，实现网络化传输16位CD音质的音频信号；
5.支持远程媒体点播功能，节目点播支持英语教练播放模式(A-B复读)；
6.支持手机WIFI点播，支持无线遥控器点播,支持PSTN电话广播，支持短信语音广播。  
7.支持缄默强度预置减少功能，支持背景伴奏预置功能；
8.1路线路（AUX）和1路话筒（MIC）输入接口，具有独立的音量和高低音调节，并支持断网寻呼功能；
10.4路音频信号输出接口，可同时外接4台功率放大器，工业级接线端子，采用螺丝固定，连接可靠性远高于常规接插件；
11.三线制音控强切输出接口，无需DC24V强切电源，且不限音控数量；同时兼容4线制音控器，需外接+24V电源；
12.内置4 x 500W大功率智能电源输出接口，无音乐或呼叫时，自动切断级联功放电源，进入待机状态，且具有编程打开输出电源功能；</t>
  </si>
  <si>
    <t>无线麦</t>
  </si>
  <si>
    <t>1. 采用UHF超高频段双真分集接收，并采用DPLL数字锁相环多信道频率合成技术。
2. 提供各200个可调频率，共500个信道选择，真正分集式接收,有效避免断频现象和延长接收距离。
3. 具有SCAN 自动扫频功能，使用前按SET功能键自动找一个环境最干净的频点处停下来，此频率作为接收机的使用频率
4. V/A显示屏在任何角度观察字体清晰同时显示信道号与工作频率。
5. 带8级射频电平显示，8级音频电平显示，频道菜单显示，静音显示。
6. 平衡和非平衡两种选择输出端口，适应不同的设备连接需求。
7. 超强的抗干扰能力，能有效抑制由外部带来的噪音干扰及同频干扰。
8. 红外对频功能，能方便、快捷的使发射机与接收机频率同步。
9. 中频丰富，声音且有磁性感和混厚感，属人声话筒音持的精华。
10.系统指标：频率指标 :640-830MHz、调制方式  :宽带FM、频率响应  :80-18KHz（±3dB）、工作距离：约100m；
11.接收机指标：接收机方式  :二次变频超外差、灵敏度: 12dB μV（80dBS/N)、灵敏度调节范围  :12-32dB μV
12.发射机指标：音头: 动圈式麦克风、输出功率: 高功率30Mw；低功率3Mw
13.系统包括有一台主机+两个无线手持话筒</t>
  </si>
  <si>
    <t>音箱</t>
  </si>
  <si>
    <t>1．额定功率(100V)：7.5W,15W
2．额定功率(70V)：3.8W,7.5W
3．频率响应：120-15KHz
4．灵敏度：95dB
5．喇叭单元：6.5″+1.5″
6．防护等级：IP×6防水</t>
  </si>
  <si>
    <t>音箱线</t>
  </si>
  <si>
    <t>米</t>
  </si>
  <si>
    <t xml:space="preserve">国标纯铜RVV护套电缆线2芯4平
</t>
  </si>
  <si>
    <t>特别说明：本项目为原广播系统改造工程，所报设备必须与原设备无缝对接。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</si>
</sst>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49">
    <font>
      <sz val="11"/>
      <color theme="1"/>
      <name val="宋体"/>
      <charset val="134"/>
      <scheme val="minor"/>
    </font>
    <font>
      <sz val="10.5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2"/>
      <name val="宋体"/>
      <charset val="134"/>
    </font>
    <font>
      <sz val="20"/>
      <name val="宋体"/>
      <charset val="134"/>
    </font>
    <font>
      <b/>
      <sz val="9"/>
      <color rgb="FF000000"/>
      <name val="宋体"/>
      <charset val="134"/>
    </font>
    <font>
      <sz val="9"/>
      <color rgb="FF000000"/>
      <name val="宋体"/>
      <charset val="134"/>
    </font>
    <font>
      <sz val="9"/>
      <name val="宋体"/>
      <charset val="134"/>
    </font>
    <font>
      <b/>
      <sz val="16"/>
      <name val="宋体"/>
      <charset val="134"/>
    </font>
    <font>
      <sz val="10"/>
      <color theme="1"/>
      <name val="微软雅黑"/>
      <charset val="134"/>
    </font>
    <font>
      <sz val="9"/>
      <color theme="1"/>
      <name val="微软雅黑"/>
      <charset val="134"/>
    </font>
    <font>
      <sz val="10"/>
      <color theme="1"/>
      <name val="宋体"/>
      <charset val="134"/>
    </font>
    <font>
      <sz val="8"/>
      <color theme="1"/>
      <name val="微软雅黑"/>
      <charset val="134"/>
    </font>
    <font>
      <sz val="12"/>
      <color theme="1"/>
      <name val="黑体"/>
      <charset val="134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b/>
      <sz val="10"/>
      <color theme="1"/>
      <name val="黑体"/>
      <charset val="134"/>
    </font>
    <font>
      <b/>
      <sz val="14"/>
      <color theme="1"/>
      <name val="隶书"/>
      <charset val="134"/>
    </font>
    <font>
      <b/>
      <sz val="10"/>
      <color theme="1"/>
      <name val="隶书"/>
      <charset val="134"/>
    </font>
    <font>
      <b/>
      <sz val="10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4"/>
      <color theme="1"/>
      <name val="黑体"/>
      <charset val="134"/>
    </font>
    <font>
      <sz val="16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9"/>
      <color indexed="8"/>
      <name val="宋体"/>
      <charset val="134"/>
    </font>
    <font>
      <b/>
      <sz val="9"/>
      <color theme="1"/>
      <name val="微软雅黑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43" fillId="24" borderId="2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16" borderId="17" applyNumberFormat="0" applyFont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2" fillId="0" borderId="19" applyNumberFormat="0" applyFill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7" fillId="15" borderId="16" applyNumberFormat="0" applyAlignment="0" applyProtection="0">
      <alignment vertical="center"/>
    </xf>
    <xf numFmtId="0" fontId="46" fillId="15" borderId="20" applyNumberFormat="0" applyAlignment="0" applyProtection="0">
      <alignment vertical="center"/>
    </xf>
    <xf numFmtId="0" fontId="28" fillId="7" borderId="14" applyNumberFormat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5" fillId="0" borderId="0" applyNumberFormat="0" applyFill="0" applyAlignment="0" applyProtection="0"/>
    <xf numFmtId="0" fontId="27" fillId="3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</cellStyleXfs>
  <cellXfs count="112">
    <xf numFmtId="0" fontId="0" fillId="0" borderId="0" xfId="0">
      <alignment vertical="center"/>
    </xf>
    <xf numFmtId="0" fontId="1" fillId="0" borderId="0" xfId="52" applyFont="1">
      <alignment vertical="center"/>
    </xf>
    <xf numFmtId="0" fontId="0" fillId="0" borderId="0" xfId="52">
      <alignment vertical="center"/>
    </xf>
    <xf numFmtId="0" fontId="2" fillId="0" borderId="0" xfId="52" applyFont="1" applyBorder="1" applyAlignment="1">
      <alignment horizontal="center" vertical="center"/>
    </xf>
    <xf numFmtId="0" fontId="1" fillId="0" borderId="1" xfId="52" applyFont="1" applyBorder="1" applyAlignment="1">
      <alignment horizontal="center" vertical="center"/>
    </xf>
    <xf numFmtId="0" fontId="1" fillId="0" borderId="1" xfId="52" applyFont="1" applyBorder="1" applyAlignment="1">
      <alignment horizontal="center" vertical="center" wrapText="1"/>
    </xf>
    <xf numFmtId="0" fontId="3" fillId="0" borderId="1" xfId="52" applyFont="1" applyBorder="1" applyAlignment="1">
      <alignment horizontal="center" vertical="center"/>
    </xf>
    <xf numFmtId="0" fontId="3" fillId="0" borderId="1" xfId="52" applyFont="1" applyBorder="1" applyAlignment="1">
      <alignment horizontal="left" vertical="center" wrapText="1"/>
    </xf>
    <xf numFmtId="0" fontId="3" fillId="0" borderId="1" xfId="52" applyFont="1" applyBorder="1" applyAlignment="1">
      <alignment horizontal="center" vertical="center" wrapText="1"/>
    </xf>
    <xf numFmtId="0" fontId="4" fillId="0" borderId="2" xfId="52" applyFont="1" applyBorder="1" applyAlignment="1">
      <alignment horizontal="left" vertical="center" wrapText="1"/>
    </xf>
    <xf numFmtId="0" fontId="4" fillId="0" borderId="0" xfId="52" applyFont="1" applyAlignment="1">
      <alignment horizontal="left" vertical="center" wrapText="1"/>
    </xf>
    <xf numFmtId="0" fontId="0" fillId="0" borderId="0" xfId="50">
      <alignment vertical="center"/>
    </xf>
    <xf numFmtId="0" fontId="5" fillId="0" borderId="0" xfId="51">
      <alignment vertical="center"/>
    </xf>
    <xf numFmtId="0" fontId="6" fillId="0" borderId="0" xfId="51" applyFont="1" applyAlignment="1">
      <alignment horizontal="center" vertical="center"/>
    </xf>
    <xf numFmtId="0" fontId="7" fillId="2" borderId="1" xfId="51" applyFont="1" applyFill="1" applyBorder="1" applyAlignment="1">
      <alignment horizontal="center" vertical="center" wrapText="1"/>
    </xf>
    <xf numFmtId="0" fontId="8" fillId="2" borderId="1" xfId="51" applyFont="1" applyFill="1" applyBorder="1" applyAlignment="1">
      <alignment horizontal="center" vertical="center" wrapText="1"/>
    </xf>
    <xf numFmtId="0" fontId="9" fillId="2" borderId="1" xfId="51" applyFont="1" applyFill="1" applyBorder="1" applyAlignment="1">
      <alignment horizontal="justify" vertical="center" wrapText="1"/>
    </xf>
    <xf numFmtId="0" fontId="8" fillId="0" borderId="1" xfId="51" applyFont="1" applyBorder="1" applyAlignment="1">
      <alignment horizontal="center" vertical="center" wrapText="1"/>
    </xf>
    <xf numFmtId="0" fontId="8" fillId="2" borderId="1" xfId="51" applyFont="1" applyFill="1" applyBorder="1" applyAlignment="1">
      <alignment vertical="center" wrapText="1"/>
    </xf>
    <xf numFmtId="0" fontId="8" fillId="2" borderId="1" xfId="51" applyFont="1" applyFill="1" applyBorder="1" applyAlignment="1">
      <alignment horizontal="left" vertical="center" wrapText="1"/>
    </xf>
    <xf numFmtId="0" fontId="8" fillId="2" borderId="1" xfId="50" applyFont="1" applyFill="1" applyBorder="1" applyAlignment="1">
      <alignment horizontal="center" vertical="center" wrapText="1"/>
    </xf>
    <xf numFmtId="0" fontId="8" fillId="2" borderId="1" xfId="50" applyFont="1" applyFill="1" applyBorder="1" applyAlignment="1">
      <alignment vertical="center" wrapText="1"/>
    </xf>
    <xf numFmtId="0" fontId="8" fillId="2" borderId="1" xfId="50" applyFont="1" applyFill="1" applyBorder="1" applyAlignment="1">
      <alignment horizontal="left" vertical="center" wrapText="1"/>
    </xf>
    <xf numFmtId="0" fontId="8" fillId="0" borderId="1" xfId="50" applyFont="1" applyBorder="1" applyAlignment="1">
      <alignment horizontal="center" vertical="center" wrapText="1"/>
    </xf>
    <xf numFmtId="0" fontId="9" fillId="2" borderId="1" xfId="50" applyFont="1" applyFill="1" applyBorder="1" applyAlignment="1">
      <alignment horizontal="justify" vertical="center" wrapText="1"/>
    </xf>
    <xf numFmtId="0" fontId="10" fillId="0" borderId="1" xfId="51" applyFont="1" applyBorder="1" applyAlignment="1">
      <alignment horizontal="left" vertical="center" wrapText="1"/>
    </xf>
    <xf numFmtId="0" fontId="0" fillId="0" borderId="0" xfId="50" applyFont="1">
      <alignment vertical="center"/>
    </xf>
    <xf numFmtId="0" fontId="0" fillId="0" borderId="0" xfId="50" applyFont="1" applyAlignment="1">
      <alignment horizontal="center" vertical="center" wrapText="1"/>
    </xf>
    <xf numFmtId="0" fontId="0" fillId="0" borderId="0" xfId="50" applyFont="1" applyAlignment="1">
      <alignment horizontal="center" vertical="center"/>
    </xf>
    <xf numFmtId="0" fontId="0" fillId="0" borderId="1" xfId="50" applyFont="1" applyBorder="1">
      <alignment vertical="center"/>
    </xf>
    <xf numFmtId="0" fontId="0" fillId="0" borderId="1" xfId="50" applyFont="1" applyBorder="1" applyAlignment="1">
      <alignment horizontal="center" vertical="center" wrapText="1"/>
    </xf>
    <xf numFmtId="0" fontId="0" fillId="0" borderId="1" xfId="50" applyFont="1" applyBorder="1" applyAlignment="1">
      <alignment horizontal="center" vertical="center"/>
    </xf>
    <xf numFmtId="0" fontId="11" fillId="0" borderId="1" xfId="44" applyNumberFormat="1" applyFont="1" applyFill="1" applyBorder="1" applyAlignment="1">
      <alignment horizontal="center" vertical="center" wrapText="1"/>
    </xf>
    <xf numFmtId="0" fontId="11" fillId="0" borderId="1" xfId="44" applyNumberFormat="1" applyFont="1" applyFill="1" applyBorder="1" applyAlignment="1">
      <alignment horizontal="left" vertical="center" wrapText="1"/>
    </xf>
    <xf numFmtId="0" fontId="12" fillId="0" borderId="1" xfId="44" applyNumberFormat="1" applyFont="1" applyFill="1" applyBorder="1" applyAlignment="1">
      <alignment horizontal="center" vertical="center" wrapText="1"/>
    </xf>
    <xf numFmtId="0" fontId="12" fillId="0" borderId="1" xfId="44" applyNumberFormat="1" applyFont="1" applyFill="1" applyBorder="1" applyAlignment="1">
      <alignment horizontal="left" vertical="center" wrapText="1"/>
    </xf>
    <xf numFmtId="0" fontId="12" fillId="0" borderId="1" xfId="5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4" fillId="0" borderId="1" xfId="44" applyNumberFormat="1" applyFont="1" applyFill="1" applyBorder="1" applyAlignment="1">
      <alignment horizontal="center" vertical="center" wrapText="1"/>
    </xf>
    <xf numFmtId="0" fontId="14" fillId="0" borderId="1" xfId="44" applyNumberFormat="1" applyFont="1" applyFill="1" applyBorder="1" applyAlignment="1">
      <alignment horizontal="left" vertical="center" wrapText="1"/>
    </xf>
    <xf numFmtId="0" fontId="0" fillId="0" borderId="0" xfId="50" applyFont="1" applyAlignment="1">
      <alignment horizontal="left" vertical="center"/>
    </xf>
    <xf numFmtId="0" fontId="15" fillId="0" borderId="1" xfId="50" applyFont="1" applyBorder="1" applyAlignment="1">
      <alignment horizontal="left" vertical="center" wrapText="1"/>
    </xf>
    <xf numFmtId="0" fontId="15" fillId="0" borderId="1" xfId="50" applyFont="1" applyBorder="1" applyAlignment="1">
      <alignment horizontal="left" vertical="center"/>
    </xf>
    <xf numFmtId="0" fontId="16" fillId="0" borderId="0" xfId="0" applyFont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18" fillId="0" borderId="0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 shrinkToFit="1"/>
    </xf>
    <xf numFmtId="0" fontId="17" fillId="0" borderId="8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0" fontId="22" fillId="0" borderId="3" xfId="0" applyFont="1" applyBorder="1" applyAlignment="1">
      <alignment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shrinkToFit="1"/>
    </xf>
    <xf numFmtId="0" fontId="22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17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0" fontId="0" fillId="0" borderId="0" xfId="0" applyBorder="1" applyAlignment="1">
      <alignment horizontal="left" vertical="top" wrapText="1"/>
    </xf>
    <xf numFmtId="0" fontId="0" fillId="0" borderId="1" xfId="0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22" fillId="0" borderId="9" xfId="0" applyFont="1" applyBorder="1" applyAlignment="1">
      <alignment vertical="center" wrapText="1"/>
    </xf>
    <xf numFmtId="0" fontId="17" fillId="0" borderId="12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0" fillId="0" borderId="0" xfId="50" applyAlignment="1">
      <alignment horizontal="center" vertical="center"/>
    </xf>
    <xf numFmtId="0" fontId="24" fillId="0" borderId="11" xfId="50" applyFont="1" applyBorder="1" applyAlignment="1">
      <alignment horizontal="center" vertical="center"/>
    </xf>
    <xf numFmtId="0" fontId="25" fillId="0" borderId="1" xfId="50" applyFont="1" applyBorder="1" applyAlignment="1">
      <alignment horizontal="center" vertical="center"/>
    </xf>
    <xf numFmtId="0" fontId="23" fillId="0" borderId="1" xfId="50" applyFont="1" applyBorder="1" applyAlignment="1">
      <alignment horizontal="center" vertical="center"/>
    </xf>
    <xf numFmtId="0" fontId="23" fillId="0" borderId="1" xfId="50" applyFont="1" applyBorder="1" applyAlignment="1">
      <alignment horizontal="center" vertical="center" wrapText="1"/>
    </xf>
    <xf numFmtId="0" fontId="23" fillId="0" borderId="0" xfId="0" applyFont="1">
      <alignment vertical="center"/>
    </xf>
    <xf numFmtId="0" fontId="18" fillId="0" borderId="0" xfId="0" applyFont="1" applyAlignment="1">
      <alignment horizontal="center" vertical="center"/>
    </xf>
    <xf numFmtId="0" fontId="17" fillId="0" borderId="1" xfId="0" applyFont="1" applyBorder="1">
      <alignment vertical="center"/>
    </xf>
    <xf numFmtId="0" fontId="26" fillId="0" borderId="1" xfId="0" applyFont="1" applyBorder="1">
      <alignment vertical="center"/>
    </xf>
    <xf numFmtId="0" fontId="0" fillId="0" borderId="0" xfId="0" applyAlignment="1">
      <alignment horizontal="left" vertical="center" wrapText="1"/>
    </xf>
    <xf numFmtId="0" fontId="0" fillId="0" borderId="1" xfId="0" applyBorder="1">
      <alignment vertical="center"/>
    </xf>
    <xf numFmtId="0" fontId="17" fillId="0" borderId="4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17" fillId="0" borderId="6" xfId="0" applyFont="1" applyBorder="1" applyAlignment="1">
      <alignment horizontal="center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 4" xfId="52"/>
  </cellStyles>
  <dxfs count="79">
    <dxf>
      <font>
        <name val="宋体"/>
        <scheme val="none"/>
        <b val="0"/>
        <i val="0"/>
        <strike val="0"/>
        <u val="none"/>
        <sz val="10"/>
        <color theme="1"/>
      </font>
      <alignment horizontal="center" vertical="center" wrapText="1"/>
      <border>
        <left/>
        <right style="thin">
          <color auto="1"/>
        </right>
        <top style="thin">
          <color auto="1"/>
        </top>
        <bottom/>
      </border>
    </dxf>
    <dxf>
      <font>
        <name val="宋体"/>
        <scheme val="none"/>
        <b val="0"/>
        <i val="0"/>
        <strike val="0"/>
        <u val="none"/>
        <sz val="10"/>
        <color theme="1"/>
      </font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b val="0"/>
        <i val="0"/>
        <strike val="0"/>
        <u val="none"/>
        <sz val="10"/>
        <color theme="1"/>
      </font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b val="0"/>
        <i val="0"/>
        <strike val="0"/>
        <u val="none"/>
        <sz val="10"/>
        <color theme="1"/>
      </font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b val="0"/>
        <i val="0"/>
        <strike val="0"/>
        <u val="none"/>
        <sz val="10"/>
        <color theme="1"/>
      </font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b val="0"/>
        <i val="0"/>
        <strike val="0"/>
        <u val="none"/>
        <sz val="10"/>
        <color theme="1"/>
      </font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b val="0"/>
        <i val="0"/>
        <strike val="0"/>
        <u val="none"/>
        <sz val="10"/>
        <color theme="1"/>
      </font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b val="0"/>
        <i val="0"/>
        <strike val="0"/>
        <u val="none"/>
        <sz val="10"/>
        <color theme="1"/>
      </font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b val="0"/>
        <i val="0"/>
        <strike val="0"/>
        <u val="none"/>
        <sz val="10"/>
        <color theme="1"/>
      </font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b val="0"/>
        <i val="0"/>
        <strike val="0"/>
        <u val="none"/>
        <sz val="10"/>
        <color theme="1"/>
      </font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b val="0"/>
        <i val="0"/>
        <strike val="0"/>
        <u val="none"/>
        <sz val="10"/>
        <color theme="1"/>
      </font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b val="0"/>
        <i val="0"/>
        <strike val="0"/>
        <u val="none"/>
        <sz val="10"/>
        <color theme="1"/>
      </font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b val="0"/>
        <i val="0"/>
        <strike val="0"/>
        <u val="none"/>
        <sz val="10"/>
        <color theme="1"/>
      </font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b val="0"/>
        <i val="0"/>
        <strike val="0"/>
        <u val="none"/>
        <sz val="10"/>
        <color theme="1"/>
      </font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b val="0"/>
        <i val="0"/>
        <strike val="0"/>
        <u val="none"/>
        <sz val="10"/>
        <color theme="1"/>
      </font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b val="0"/>
        <i val="0"/>
        <strike val="0"/>
        <u val="none"/>
        <sz val="10"/>
        <color theme="1"/>
      </font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b val="0"/>
        <i val="0"/>
        <strike val="0"/>
        <u val="none"/>
        <sz val="10"/>
        <color theme="1"/>
      </font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b val="1"/>
        <i val="0"/>
        <strike val="0"/>
        <u val="none"/>
        <sz val="10"/>
        <color theme="1"/>
      </font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b val="0"/>
        <i val="0"/>
        <strike val="0"/>
        <u val="none"/>
        <sz val="10"/>
        <color theme="1"/>
      </font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b val="0"/>
        <i val="0"/>
        <strike val="0"/>
        <u val="none"/>
        <sz val="10"/>
        <color theme="1"/>
      </font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b val="0"/>
        <i val="0"/>
        <strike val="0"/>
        <u val="none"/>
        <sz val="10"/>
        <color theme="1"/>
      </font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b val="0"/>
        <i val="0"/>
        <strike val="0"/>
        <u val="none"/>
        <sz val="10"/>
        <color theme="1"/>
      </font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b val="0"/>
        <i val="0"/>
        <strike val="0"/>
        <u val="none"/>
        <sz val="10"/>
        <color theme="1"/>
      </font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b val="0"/>
        <i val="0"/>
        <strike val="0"/>
        <u val="none"/>
        <sz val="10"/>
        <color theme="1"/>
      </font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b val="0"/>
        <i val="0"/>
        <strike val="0"/>
        <u val="none"/>
        <sz val="10"/>
        <color theme="1"/>
      </font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b val="0"/>
        <i val="0"/>
        <strike val="0"/>
        <u val="none"/>
        <sz val="10"/>
        <color theme="1"/>
      </font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b val="0"/>
        <i val="0"/>
        <strike val="0"/>
        <u val="none"/>
        <sz val="10"/>
        <color theme="1"/>
      </font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b val="0"/>
        <i val="0"/>
        <strike val="0"/>
        <u val="none"/>
        <sz val="10"/>
        <color theme="1"/>
      </font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b val="0"/>
        <i val="0"/>
        <strike val="0"/>
        <u val="none"/>
        <sz val="10"/>
        <color theme="1"/>
      </font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b val="0"/>
        <i val="0"/>
        <strike val="0"/>
        <u val="none"/>
        <sz val="10"/>
        <color theme="1"/>
      </font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b val="0"/>
        <i val="0"/>
        <strike val="0"/>
        <u val="none"/>
        <sz val="10"/>
        <color theme="1"/>
      </font>
      <alignment horizontal="center" vertical="center" wrapText="1"/>
      <border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name val="宋体"/>
        <scheme val="none"/>
        <b val="0"/>
        <i val="0"/>
        <strike val="0"/>
        <u val="none"/>
        <sz val="10"/>
        <color theme="1"/>
      </font>
      <alignment horizontal="center" vertical="center" wrapText="1"/>
      <border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name val="宋体"/>
        <scheme val="none"/>
        <b val="0"/>
        <i val="0"/>
        <strike val="0"/>
        <u val="none"/>
        <sz val="10"/>
        <color theme="1"/>
      </font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b val="0"/>
        <i val="0"/>
        <strike val="0"/>
        <u val="none"/>
        <sz val="10"/>
        <color theme="1"/>
      </font>
      <alignment horizontal="center" vertical="center" wrapText="1"/>
      <border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b val="0"/>
        <i val="0"/>
        <strike val="0"/>
        <u val="none"/>
        <sz val="10"/>
        <color theme="1"/>
      </font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b val="0"/>
        <i val="0"/>
        <strike val="0"/>
        <u val="none"/>
        <sz val="10"/>
        <color theme="1"/>
      </font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b val="0"/>
        <i val="0"/>
        <strike val="0"/>
        <u val="none"/>
        <sz val="10"/>
        <color theme="1"/>
      </font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b val="0"/>
        <i val="0"/>
        <strike val="0"/>
        <u val="none"/>
        <sz val="10"/>
        <color theme="1"/>
      </font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b val="0"/>
        <i val="0"/>
        <strike val="0"/>
        <u val="none"/>
        <sz val="10"/>
        <color theme="1"/>
      </font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b val="0"/>
        <i val="0"/>
        <strike val="0"/>
        <u val="none"/>
        <sz val="10"/>
        <color theme="1"/>
      </font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b val="0"/>
        <i val="0"/>
        <strike val="0"/>
        <u val="none"/>
        <sz val="10"/>
        <color theme="1"/>
      </font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b val="0"/>
        <i val="0"/>
        <strike val="0"/>
        <u val="none"/>
        <sz val="10"/>
        <color theme="1"/>
      </font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b val="0"/>
        <i val="0"/>
        <strike val="0"/>
        <u val="none"/>
        <sz val="10"/>
        <color theme="1"/>
      </font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b val="0"/>
        <i val="0"/>
        <strike val="0"/>
        <u val="none"/>
        <sz val="10"/>
        <color theme="1"/>
      </font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b val="0"/>
        <i val="0"/>
        <strike val="0"/>
        <u val="none"/>
        <sz val="10"/>
        <color theme="1"/>
      </font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b val="0"/>
        <i val="0"/>
        <strike val="0"/>
        <u val="none"/>
        <sz val="10"/>
        <color theme="1"/>
      </font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b val="0"/>
        <i val="0"/>
        <strike val="0"/>
        <u val="none"/>
        <sz val="10"/>
        <color theme="1"/>
      </font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b val="0"/>
        <i val="0"/>
        <strike val="0"/>
        <u val="none"/>
        <sz val="10"/>
        <color theme="1"/>
      </font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b val="0"/>
        <i val="0"/>
        <strike val="0"/>
        <u val="none"/>
        <sz val="10"/>
        <color theme="1"/>
      </font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b val="0"/>
        <i val="0"/>
        <strike val="0"/>
        <u val="none"/>
        <sz val="10"/>
        <color theme="1"/>
      </font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b val="1"/>
        <i val="0"/>
        <strike val="0"/>
        <u val="none"/>
        <sz val="10"/>
        <color theme="1"/>
      </font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b val="0"/>
        <i val="0"/>
        <strike val="0"/>
        <u val="none"/>
        <sz val="10"/>
        <color theme="1"/>
      </font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b val="0"/>
        <i val="0"/>
        <strike val="0"/>
        <u val="none"/>
        <sz val="10"/>
        <color theme="1"/>
      </font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b val="0"/>
        <i val="0"/>
        <strike val="0"/>
        <u val="none"/>
        <sz val="10"/>
        <color theme="1"/>
      </font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b val="0"/>
        <i val="0"/>
        <strike val="0"/>
        <u val="none"/>
        <sz val="10"/>
        <color theme="1"/>
      </font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b val="0"/>
        <i val="0"/>
        <strike val="0"/>
        <u val="none"/>
        <sz val="10"/>
        <color theme="1"/>
      </font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b val="0"/>
        <i val="0"/>
        <strike val="0"/>
        <u val="none"/>
        <sz val="10"/>
        <color theme="1"/>
      </font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b val="0"/>
        <i val="0"/>
        <strike val="0"/>
        <u val="none"/>
        <sz val="10"/>
        <color theme="1"/>
      </font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b val="0"/>
        <i val="0"/>
        <strike val="0"/>
        <u val="none"/>
        <sz val="10"/>
        <color theme="1"/>
      </font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b val="0"/>
        <i val="0"/>
        <strike val="0"/>
        <u val="none"/>
        <sz val="10"/>
        <color theme="1"/>
      </font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b val="0"/>
        <i val="0"/>
        <strike val="0"/>
        <u val="none"/>
        <sz val="10"/>
        <color theme="1"/>
      </font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b val="0"/>
        <i val="0"/>
        <strike val="0"/>
        <u val="none"/>
        <sz val="10"/>
        <color theme="1"/>
      </font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b val="0"/>
        <i val="0"/>
        <strike val="0"/>
        <u val="none"/>
        <sz val="10"/>
        <color theme="1"/>
      </font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b val="0"/>
        <i val="0"/>
        <strike val="0"/>
        <u val="none"/>
        <sz val="10"/>
        <color theme="1"/>
      </font>
      <alignment horizontal="center" vertical="center" wrapText="1"/>
      <border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name val="宋体"/>
        <scheme val="none"/>
        <b val="0"/>
        <i val="0"/>
        <strike val="0"/>
        <u val="none"/>
        <sz val="10"/>
        <color theme="1"/>
      </font>
      <alignment horizontal="center" vertical="center" wrapText="1"/>
      <border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b val="0"/>
        <i val="0"/>
        <strike val="0"/>
        <u val="none"/>
        <sz val="10"/>
        <color theme="1"/>
      </font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b val="0"/>
        <i val="0"/>
        <strike val="0"/>
        <u val="none"/>
        <sz val="10"/>
        <color theme="1"/>
      </font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b val="0"/>
        <i val="0"/>
        <strike val="0"/>
        <u val="none"/>
        <sz val="10"/>
        <color theme="1"/>
      </font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b val="0"/>
        <i val="0"/>
        <strike val="0"/>
        <u val="none"/>
        <sz val="10"/>
        <color theme="1"/>
      </font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b val="0"/>
        <i val="0"/>
        <strike val="0"/>
        <u val="none"/>
        <sz val="10"/>
        <color theme="1"/>
      </font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b val="0"/>
        <i val="0"/>
        <strike val="0"/>
        <u val="none"/>
        <sz val="10"/>
        <color theme="1"/>
      </font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b val="0"/>
        <i val="0"/>
        <strike val="0"/>
        <u val="none"/>
        <sz val="10"/>
        <color theme="1"/>
      </font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b val="0"/>
        <i val="0"/>
        <strike val="0"/>
        <u val="none"/>
        <sz val="10"/>
        <color theme="1"/>
      </font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b val="0"/>
        <i val="0"/>
        <strike val="0"/>
        <u val="none"/>
        <sz val="10"/>
        <color theme="1"/>
      </font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b val="0"/>
        <i val="0"/>
        <strike val="0"/>
        <u val="none"/>
        <sz val="10"/>
        <color theme="1"/>
      </font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b val="0"/>
        <i val="0"/>
        <strike val="0"/>
        <u val="none"/>
        <sz val="10"/>
        <color theme="1"/>
      </font>
      <alignment horizontal="center" vertical="center" wrapText="1"/>
      <border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name val="宋体"/>
        <scheme val="none"/>
        <b val="0"/>
        <i val="0"/>
        <strike val="0"/>
        <u val="none"/>
        <sz val="10"/>
        <color theme="1"/>
      </font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b val="0"/>
        <i val="0"/>
        <strike val="0"/>
        <u val="none"/>
        <sz val="10"/>
        <color theme="1"/>
      </font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b val="0"/>
        <i val="0"/>
        <strike val="0"/>
        <u val="none"/>
        <sz val="10"/>
        <color theme="1"/>
      </font>
      <alignment horizontal="center" vertical="center" wrapText="1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ables/table1.xml><?xml version="1.0" encoding="utf-8"?>
<table xmlns="http://schemas.openxmlformats.org/spreadsheetml/2006/main" id="2" name="表2" displayName="表2" ref="A5:AG27" headerRowCount="0" totalsRowShown="0">
  <tableColumns count="33">
    <tableColumn id="1" name="列1" dataDxfId="0"/>
    <tableColumn id="2" name="列2" dataDxfId="1"/>
    <tableColumn id="3" name="列3" dataDxfId="2"/>
    <tableColumn id="4" name="列4" dataDxfId="3"/>
    <tableColumn id="5" name="列5" dataDxfId="4"/>
    <tableColumn id="6" name="列6" dataDxfId="5"/>
    <tableColumn id="7" name="列7" dataDxfId="6"/>
    <tableColumn id="8" name="列8" dataDxfId="7"/>
    <tableColumn id="9" name="列9" dataDxfId="8"/>
    <tableColumn id="10" name="列10" dataDxfId="9"/>
    <tableColumn id="11" name="列11" dataDxfId="10"/>
    <tableColumn id="12" name="列12" dataDxfId="11"/>
    <tableColumn id="13" name="列13" dataDxfId="12"/>
    <tableColumn id="14" name="列14" dataDxfId="13"/>
    <tableColumn id="15" name="列15" dataDxfId="14"/>
    <tableColumn id="16" name="列16" dataDxfId="15"/>
    <tableColumn id="17" name="列17" dataDxfId="16"/>
    <tableColumn id="18" name="列18" dataDxfId="17"/>
    <tableColumn id="19" name="列19" dataDxfId="18"/>
    <tableColumn id="20" name="列20" dataDxfId="19"/>
    <tableColumn id="21" name="列21" dataDxfId="20"/>
    <tableColumn id="22" name="列22" dataDxfId="21"/>
    <tableColumn id="23" name="列23" dataDxfId="22"/>
    <tableColumn id="24" name="列24" dataDxfId="23"/>
    <tableColumn id="25" name="列25" dataDxfId="24"/>
    <tableColumn id="26" name="列26" dataDxfId="25"/>
    <tableColumn id="27" name="列27" dataDxfId="26"/>
    <tableColumn id="28" name="列28" dataDxfId="27"/>
    <tableColumn id="29" name="列29" dataDxfId="28"/>
    <tableColumn id="30" name="列30" dataDxfId="29"/>
    <tableColumn id="31" name="列31" dataDxfId="30"/>
    <tableColumn id="32" name="列33" dataDxfId="31"/>
    <tableColumn id="33" name="列32" dataDxfId="32"/>
  </tableColumns>
  <tableStyleInfo name="TableStyleLight16" showFirstColumn="0" showLastColumn="0" showRowStripes="1" showColumnStripes="0"/>
</table>
</file>

<file path=xl/tables/table2.xml><?xml version="1.0" encoding="utf-8"?>
<table xmlns="http://schemas.openxmlformats.org/spreadsheetml/2006/main" id="1" name="表1" displayName="表1" ref="A5:AE28" headerRowCount="0" totalsRowShown="0">
  <tableColumns count="31">
    <tableColumn id="1" name="列1" dataDxfId="33"/>
    <tableColumn id="2" name="列2" dataDxfId="34"/>
    <tableColumn id="3" name="列3" dataDxfId="35"/>
    <tableColumn id="4" name="列4" dataDxfId="36"/>
    <tableColumn id="5" name="列5" dataDxfId="37"/>
    <tableColumn id="6" name="列6" dataDxfId="38"/>
    <tableColumn id="7" name="列7" dataDxfId="39"/>
    <tableColumn id="8" name="列8" dataDxfId="40"/>
    <tableColumn id="9" name="列9" dataDxfId="41"/>
    <tableColumn id="10" name="列10" dataDxfId="42"/>
    <tableColumn id="11" name="列11" dataDxfId="43"/>
    <tableColumn id="12" name="列12" dataDxfId="44"/>
    <tableColumn id="13" name="列13" dataDxfId="45"/>
    <tableColumn id="14" name="列14" dataDxfId="46"/>
    <tableColumn id="15" name="列15" dataDxfId="47"/>
    <tableColumn id="16" name="列16" dataDxfId="48"/>
    <tableColumn id="17" name="列17" dataDxfId="49"/>
    <tableColumn id="18" name="列18" dataDxfId="50"/>
    <tableColumn id="19" name="列19" dataDxfId="51"/>
    <tableColumn id="20" name="列20" dataDxfId="52"/>
    <tableColumn id="21" name="列21" dataDxfId="53"/>
    <tableColumn id="22" name="列22" dataDxfId="54"/>
    <tableColumn id="23" name="列23" dataDxfId="55"/>
    <tableColumn id="24" name="列24" dataDxfId="56"/>
    <tableColumn id="25" name="列25" dataDxfId="57"/>
    <tableColumn id="26" name="列26" dataDxfId="58"/>
    <tableColumn id="27" name="列27" dataDxfId="59"/>
    <tableColumn id="28" name="列28" dataDxfId="60"/>
    <tableColumn id="29" name="列29" dataDxfId="61"/>
    <tableColumn id="30" name="列30" dataDxfId="62"/>
    <tableColumn id="31" name="列31" dataDxfId="63"/>
  </tableColumns>
  <tableStyleInfo name="TableStyleLight20" showFirstColumn="0" showLastColumn="0" showRowStripes="1" showColumnStripes="0"/>
</table>
</file>

<file path=xl/tables/table3.xml><?xml version="1.0" encoding="utf-8"?>
<table xmlns="http://schemas.openxmlformats.org/spreadsheetml/2006/main" id="3" name="表3" displayName="表3" ref="A4:O50" headerRowCount="0" totalsRowShown="0">
  <tableColumns count="15">
    <tableColumn id="1" name="列1" dataDxfId="64"/>
    <tableColumn id="2" name="列2" dataDxfId="65"/>
    <tableColumn id="3" name="列3" dataDxfId="66"/>
    <tableColumn id="4" name="列14" dataDxfId="67"/>
    <tableColumn id="5" name="列4" dataDxfId="68"/>
    <tableColumn id="6" name="列11" dataDxfId="69"/>
    <tableColumn id="7" name="列5" dataDxfId="70"/>
    <tableColumn id="8" name="列6" dataDxfId="71"/>
    <tableColumn id="9" name="列7" dataDxfId="72"/>
    <tableColumn id="10" name="列8" dataDxfId="73"/>
    <tableColumn id="11" name="列9" dataDxfId="74"/>
    <tableColumn id="12" name="列12" dataDxfId="75"/>
    <tableColumn id="13" name="列10" dataDxfId="76"/>
    <tableColumn id="14" name="列13" dataDxfId="77"/>
    <tableColumn id="15" name="列15" dataDxfId="78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13"/>
  <sheetViews>
    <sheetView workbookViewId="0">
      <selection activeCell="L9" sqref="L9"/>
    </sheetView>
  </sheetViews>
  <sheetFormatPr defaultColWidth="8.71666666666667" defaultRowHeight="13.5"/>
  <cols>
    <col min="1" max="1" width="4.88333333333333" customWidth="1"/>
    <col min="2" max="2" width="4.41666666666667" customWidth="1"/>
    <col min="3" max="4" width="4.18333333333333" customWidth="1"/>
    <col min="5" max="5" width="6.15833333333333" customWidth="1"/>
    <col min="6" max="6" width="4.18333333333333" customWidth="1"/>
    <col min="7" max="8" width="6.15833333333333" customWidth="1"/>
    <col min="9" max="9" width="7.09166666666667" customWidth="1"/>
    <col min="10" max="12" width="4.65" customWidth="1"/>
    <col min="13" max="13" width="4.18333333333333" customWidth="1"/>
    <col min="14" max="14" width="6.15833333333333" customWidth="1"/>
    <col min="15" max="15" width="4.76666666666667" customWidth="1"/>
    <col min="16" max="16" width="5" customWidth="1"/>
    <col min="17" max="17" width="6.275" customWidth="1"/>
    <col min="18" max="18" width="4.65" customWidth="1"/>
    <col min="19" max="19" width="7.9" customWidth="1"/>
    <col min="20" max="20" width="4.88333333333333" customWidth="1"/>
    <col min="21" max="21" width="8.48333333333333" customWidth="1"/>
    <col min="22" max="22" width="4.18333333333333" customWidth="1"/>
    <col min="23" max="23" width="7.9" customWidth="1"/>
    <col min="24" max="24" width="6.15833333333333" customWidth="1"/>
    <col min="25" max="25" width="4.18333333333333" customWidth="1"/>
    <col min="26" max="26" width="6.74166666666667" customWidth="1"/>
  </cols>
  <sheetData>
    <row r="1" ht="25.5" spans="1:24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t="s">
        <v>1</v>
      </c>
    </row>
    <row r="2" s="102" customFormat="1" ht="18.75" spans="1:26">
      <c r="A2" s="54" t="s">
        <v>2</v>
      </c>
      <c r="B2" s="70" t="s">
        <v>3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108" t="s">
        <v>4</v>
      </c>
      <c r="S2" s="109"/>
      <c r="T2" s="109"/>
      <c r="U2" s="109"/>
      <c r="V2" s="109"/>
      <c r="W2" s="109"/>
      <c r="X2" s="109"/>
      <c r="Y2" s="109"/>
      <c r="Z2" s="111"/>
    </row>
    <row r="3" ht="24" spans="1:26">
      <c r="A3" s="54"/>
      <c r="B3" s="54" t="s">
        <v>5</v>
      </c>
      <c r="C3" s="54"/>
      <c r="D3" s="54"/>
      <c r="E3" s="54"/>
      <c r="F3" s="54"/>
      <c r="G3" s="54"/>
      <c r="H3" s="54" t="s">
        <v>6</v>
      </c>
      <c r="I3" s="54"/>
      <c r="J3" s="54"/>
      <c r="K3" s="54" t="s">
        <v>7</v>
      </c>
      <c r="L3" s="54" t="s">
        <v>8</v>
      </c>
      <c r="M3" s="54" t="s">
        <v>9</v>
      </c>
      <c r="N3" s="54"/>
      <c r="O3" s="54"/>
      <c r="P3" s="54"/>
      <c r="Q3" s="54" t="s">
        <v>10</v>
      </c>
      <c r="R3" s="54" t="s">
        <v>11</v>
      </c>
      <c r="S3" s="88"/>
      <c r="T3" s="54" t="s">
        <v>12</v>
      </c>
      <c r="U3" s="88"/>
      <c r="V3" s="64" t="s">
        <v>13</v>
      </c>
      <c r="W3" s="53"/>
      <c r="X3" s="88" t="s">
        <v>14</v>
      </c>
      <c r="Y3" s="88" t="s">
        <v>15</v>
      </c>
      <c r="Z3" s="88" t="s">
        <v>16</v>
      </c>
    </row>
    <row r="4" s="46" customFormat="1" ht="24" spans="1:26">
      <c r="A4" s="54"/>
      <c r="B4" s="88" t="s">
        <v>17</v>
      </c>
      <c r="C4" s="88" t="s">
        <v>18</v>
      </c>
      <c r="D4" s="88" t="s">
        <v>19</v>
      </c>
      <c r="E4" s="88" t="s">
        <v>20</v>
      </c>
      <c r="F4" s="88" t="s">
        <v>21</v>
      </c>
      <c r="G4" s="88" t="s">
        <v>22</v>
      </c>
      <c r="H4" s="88" t="s">
        <v>23</v>
      </c>
      <c r="I4" s="88" t="s">
        <v>24</v>
      </c>
      <c r="J4" s="88" t="s">
        <v>25</v>
      </c>
      <c r="K4" s="54"/>
      <c r="L4" s="54"/>
      <c r="M4" s="88" t="s">
        <v>26</v>
      </c>
      <c r="N4" s="88" t="s">
        <v>27</v>
      </c>
      <c r="O4" s="88" t="s">
        <v>28</v>
      </c>
      <c r="P4" s="88" t="s">
        <v>29</v>
      </c>
      <c r="Q4" s="88" t="s">
        <v>30</v>
      </c>
      <c r="R4" s="88" t="s">
        <v>31</v>
      </c>
      <c r="S4" s="88" t="s">
        <v>32</v>
      </c>
      <c r="T4" s="88" t="s">
        <v>12</v>
      </c>
      <c r="U4" s="88" t="s">
        <v>32</v>
      </c>
      <c r="V4" s="88" t="s">
        <v>13</v>
      </c>
      <c r="W4" s="88" t="s">
        <v>32</v>
      </c>
      <c r="X4" s="88"/>
      <c r="Y4" s="88"/>
      <c r="Z4" s="88"/>
    </row>
    <row r="5" ht="18.95" customHeight="1" spans="1:26">
      <c r="A5" s="104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</row>
    <row r="6" ht="20.25" spans="1:26">
      <c r="A6" s="105"/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</row>
    <row r="7" ht="20.25" spans="1:26">
      <c r="A7" s="105"/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7"/>
      <c r="Q7" s="107"/>
      <c r="R7" s="107"/>
      <c r="S7" s="107"/>
      <c r="T7" s="107"/>
      <c r="U7" s="110"/>
      <c r="V7" s="107"/>
      <c r="W7" s="107"/>
      <c r="X7" s="107"/>
      <c r="Y7" s="107"/>
      <c r="Z7" s="107"/>
    </row>
    <row r="8" ht="20.25" spans="1:26">
      <c r="A8" s="105"/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</row>
    <row r="9" ht="20.25" spans="1:26">
      <c r="A9" s="105"/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</row>
    <row r="10" ht="20.25" spans="1:26">
      <c r="A10" s="105"/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</row>
    <row r="11" ht="20.25" spans="1:26">
      <c r="A11" s="105"/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</row>
    <row r="13" ht="74.1" customHeight="1" spans="1:26">
      <c r="A13" s="46" t="s">
        <v>33</v>
      </c>
      <c r="B13" s="106" t="s">
        <v>34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</row>
  </sheetData>
  <mergeCells count="13">
    <mergeCell ref="A1:W1"/>
    <mergeCell ref="B2:Q2"/>
    <mergeCell ref="R2:Z2"/>
    <mergeCell ref="B3:G3"/>
    <mergeCell ref="H3:J3"/>
    <mergeCell ref="M3:P3"/>
    <mergeCell ref="R3:S3"/>
    <mergeCell ref="T3:U3"/>
    <mergeCell ref="V3:W3"/>
    <mergeCell ref="B13:Z13"/>
    <mergeCell ref="A2:A4"/>
    <mergeCell ref="K3:K4"/>
    <mergeCell ref="L3:L4"/>
  </mergeCells>
  <pageMargins left="0.160416666666667" right="0.160416666666667" top="1" bottom="1" header="0.511805555555556" footer="0.51180555555555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3"/>
  <sheetViews>
    <sheetView workbookViewId="0">
      <selection activeCell="C17" sqref="C17"/>
    </sheetView>
  </sheetViews>
  <sheetFormatPr defaultColWidth="8.95" defaultRowHeight="13.5" outlineLevelCol="4"/>
  <cols>
    <col min="1" max="1" width="8.95" style="11"/>
    <col min="2" max="2" width="23.4833333333333" style="11" customWidth="1"/>
    <col min="3" max="3" width="17.675" style="11" customWidth="1"/>
    <col min="4" max="5" width="8.95" style="97"/>
    <col min="6" max="16384" width="8.95" style="11"/>
  </cols>
  <sheetData>
    <row r="1" ht="80.25" customHeight="1" spans="1:5">
      <c r="A1" s="98" t="s">
        <v>35</v>
      </c>
      <c r="B1" s="98"/>
      <c r="C1" s="98"/>
      <c r="D1" s="98"/>
      <c r="E1" s="98"/>
    </row>
    <row r="2" s="97" customFormat="1" ht="30" customHeight="1" spans="1:5">
      <c r="A2" s="99" t="s">
        <v>36</v>
      </c>
      <c r="B2" s="99" t="s">
        <v>37</v>
      </c>
      <c r="C2" s="99" t="s">
        <v>38</v>
      </c>
      <c r="D2" s="99" t="s">
        <v>39</v>
      </c>
      <c r="E2" s="99" t="s">
        <v>40</v>
      </c>
    </row>
    <row r="3" s="97" customFormat="1" ht="30" customHeight="1" spans="1:5">
      <c r="A3" s="100">
        <v>1</v>
      </c>
      <c r="B3" s="100" t="s">
        <v>41</v>
      </c>
      <c r="C3" s="100">
        <v>800</v>
      </c>
      <c r="D3" s="100">
        <f>学校小计表!B51+学校小计表!I51</f>
        <v>3654</v>
      </c>
      <c r="E3" s="100" t="s">
        <v>42</v>
      </c>
    </row>
    <row r="4" s="97" customFormat="1" ht="30" customHeight="1" spans="1:5">
      <c r="A4" s="100">
        <v>2</v>
      </c>
      <c r="B4" s="100" t="s">
        <v>43</v>
      </c>
      <c r="C4" s="100">
        <v>800</v>
      </c>
      <c r="D4" s="100">
        <f>学校小计表!C51+学校小计表!J51</f>
        <v>1626</v>
      </c>
      <c r="E4" s="100" t="s">
        <v>42</v>
      </c>
    </row>
    <row r="5" s="97" customFormat="1" ht="30" customHeight="1" spans="1:5">
      <c r="A5" s="100">
        <v>3</v>
      </c>
      <c r="B5" s="100" t="s">
        <v>11</v>
      </c>
      <c r="C5" s="100">
        <v>3000</v>
      </c>
      <c r="D5" s="100">
        <f>学校小计表!H51</f>
        <v>107</v>
      </c>
      <c r="E5" s="100" t="s">
        <v>42</v>
      </c>
    </row>
    <row r="6" s="97" customFormat="1" ht="30" customHeight="1" spans="1:5">
      <c r="A6" s="100">
        <v>4</v>
      </c>
      <c r="B6" s="100" t="s">
        <v>44</v>
      </c>
      <c r="C6" s="100">
        <v>4800</v>
      </c>
      <c r="D6" s="100">
        <f>学校小计表!N51</f>
        <v>425</v>
      </c>
      <c r="E6" s="100" t="s">
        <v>45</v>
      </c>
    </row>
    <row r="7" s="97" customFormat="1" ht="30" customHeight="1" spans="1:5">
      <c r="A7" s="100">
        <v>5</v>
      </c>
      <c r="B7" s="100" t="s">
        <v>46</v>
      </c>
      <c r="C7" s="100">
        <v>18900</v>
      </c>
      <c r="D7" s="100">
        <f>学校小计表!D51</f>
        <v>4</v>
      </c>
      <c r="E7" s="100" t="s">
        <v>42</v>
      </c>
    </row>
    <row r="8" ht="30" customHeight="1" spans="1:5">
      <c r="A8" s="100">
        <v>6</v>
      </c>
      <c r="B8" s="101" t="s">
        <v>47</v>
      </c>
      <c r="C8" s="100">
        <v>1000</v>
      </c>
      <c r="D8" s="100">
        <f>D6</f>
        <v>425</v>
      </c>
      <c r="E8" s="100" t="s">
        <v>45</v>
      </c>
    </row>
    <row r="9" ht="30" customHeight="1" spans="1:5">
      <c r="A9" s="100">
        <v>7</v>
      </c>
      <c r="B9" s="101" t="s">
        <v>10</v>
      </c>
      <c r="C9" s="100">
        <v>4000</v>
      </c>
      <c r="D9" s="100">
        <f>学校小计表!G51</f>
        <v>44</v>
      </c>
      <c r="E9" s="100" t="s">
        <v>45</v>
      </c>
    </row>
    <row r="10" ht="30" customHeight="1" spans="1:5">
      <c r="A10" s="100">
        <v>8</v>
      </c>
      <c r="B10" s="101" t="s">
        <v>48</v>
      </c>
      <c r="C10" s="100">
        <v>5000</v>
      </c>
      <c r="D10" s="100">
        <v>1</v>
      </c>
      <c r="E10" s="100" t="s">
        <v>49</v>
      </c>
    </row>
    <row r="11" ht="30" customHeight="1" spans="1:5">
      <c r="A11" s="100">
        <v>9</v>
      </c>
      <c r="B11" s="101" t="s">
        <v>50</v>
      </c>
      <c r="C11" s="100">
        <v>9500</v>
      </c>
      <c r="D11" s="100">
        <v>25</v>
      </c>
      <c r="E11" s="100" t="s">
        <v>51</v>
      </c>
    </row>
    <row r="12" ht="30" customHeight="1" spans="1:5">
      <c r="A12" s="100">
        <v>10</v>
      </c>
      <c r="B12" s="101" t="s">
        <v>52</v>
      </c>
      <c r="C12" s="100">
        <v>152638</v>
      </c>
      <c r="D12" s="100">
        <v>1</v>
      </c>
      <c r="E12" s="100" t="s">
        <v>53</v>
      </c>
    </row>
    <row r="13" ht="33.75" customHeight="1" spans="1:5">
      <c r="A13" s="100" t="s">
        <v>54</v>
      </c>
      <c r="B13" s="100"/>
      <c r="C13" s="100"/>
      <c r="D13" s="100"/>
      <c r="E13" s="100"/>
    </row>
  </sheetData>
  <mergeCells count="2">
    <mergeCell ref="A1:E1"/>
    <mergeCell ref="A13:D13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H29"/>
  <sheetViews>
    <sheetView showZeros="0" workbookViewId="0">
      <pane xSplit="1" ySplit="4" topLeftCell="B5" activePane="bottomRight" state="frozen"/>
      <selection/>
      <selection pane="topRight"/>
      <selection pane="bottomLeft"/>
      <selection pane="bottomRight" activeCell="K21" sqref="K21"/>
    </sheetView>
  </sheetViews>
  <sheetFormatPr defaultColWidth="8.71666666666667" defaultRowHeight="13.5"/>
  <cols>
    <col min="1" max="1" width="12.2083333333333" style="46" customWidth="1"/>
    <col min="2" max="7" width="5.23333333333333" style="46" customWidth="1"/>
    <col min="8" max="9" width="3.83333333333333" style="46" customWidth="1"/>
    <col min="10" max="11" width="4.06666666666667" style="46" customWidth="1"/>
    <col min="12" max="12" width="4.18333333333333" style="46" customWidth="1"/>
    <col min="13" max="13" width="4.06666666666667" style="46" customWidth="1"/>
    <col min="14" max="14" width="5" style="46" customWidth="1"/>
    <col min="15" max="15" width="4.41666666666667" style="46" customWidth="1"/>
    <col min="16" max="16" width="3.95" style="46" customWidth="1"/>
    <col min="17" max="17" width="6.15833333333333" style="46" customWidth="1"/>
    <col min="18" max="18" width="5.23333333333333" style="43" customWidth="1"/>
    <col min="19" max="19" width="4.41666666666667" style="46" customWidth="1"/>
    <col min="20" max="20" width="4.65" style="46" customWidth="1"/>
    <col min="21" max="21" width="4.06666666666667" style="46" customWidth="1"/>
    <col min="22" max="22" width="4.65" style="46" customWidth="1"/>
    <col min="23" max="23" width="3.71666666666667" style="46" customWidth="1"/>
    <col min="24" max="24" width="5" style="46" customWidth="1"/>
    <col min="25" max="25" width="5.23333333333333" style="46" customWidth="1"/>
    <col min="26" max="26" width="4.76666666666667" style="46" customWidth="1"/>
    <col min="27" max="28" width="6.15833333333333" style="45" customWidth="1"/>
    <col min="29" max="32" width="6.15833333333333" style="46" hidden="1" customWidth="1"/>
    <col min="33" max="33" width="8.71666666666667" style="46" hidden="1" customWidth="1"/>
    <col min="34" max="16384" width="8.71666666666667" style="46"/>
  </cols>
  <sheetData>
    <row r="1" ht="25.5" customHeight="1" spans="1:28">
      <c r="A1" s="69" t="s">
        <v>55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91"/>
      <c r="T1" s="91"/>
      <c r="AA1" s="46"/>
      <c r="AB1" s="46"/>
    </row>
    <row r="2" s="43" customFormat="1" customHeight="1" spans="1:34">
      <c r="A2" s="76" t="s">
        <v>2</v>
      </c>
      <c r="B2" s="86" t="s">
        <v>56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77" t="s">
        <v>4</v>
      </c>
      <c r="T2" s="78"/>
      <c r="U2" s="78"/>
      <c r="V2" s="78"/>
      <c r="W2" s="78"/>
      <c r="X2" s="78"/>
      <c r="Y2" s="78"/>
      <c r="Z2" s="78"/>
      <c r="AA2" s="78"/>
      <c r="AB2" s="81"/>
      <c r="AC2" s="79" t="s">
        <v>14</v>
      </c>
      <c r="AD2" s="79" t="s">
        <v>15</v>
      </c>
      <c r="AE2" s="79" t="s">
        <v>16</v>
      </c>
      <c r="AF2" s="82" t="s">
        <v>57</v>
      </c>
      <c r="AG2" s="96" t="s">
        <v>58</v>
      </c>
      <c r="AH2" s="68"/>
    </row>
    <row r="3" s="43" customFormat="1" spans="1:34">
      <c r="A3" s="76"/>
      <c r="B3" s="76" t="s">
        <v>59</v>
      </c>
      <c r="C3" s="76"/>
      <c r="D3" s="76"/>
      <c r="E3" s="76"/>
      <c r="F3" s="76"/>
      <c r="G3" s="76"/>
      <c r="H3" s="76" t="s">
        <v>6</v>
      </c>
      <c r="I3" s="76"/>
      <c r="J3" s="76"/>
      <c r="K3" s="76" t="s">
        <v>7</v>
      </c>
      <c r="L3" s="76" t="s">
        <v>8</v>
      </c>
      <c r="M3" s="76" t="s">
        <v>9</v>
      </c>
      <c r="N3" s="76"/>
      <c r="O3" s="76"/>
      <c r="P3" s="76"/>
      <c r="Q3" s="76" t="s">
        <v>10</v>
      </c>
      <c r="R3" s="79" t="s">
        <v>60</v>
      </c>
      <c r="S3" s="76" t="s">
        <v>11</v>
      </c>
      <c r="T3" s="76"/>
      <c r="U3" s="76"/>
      <c r="V3" s="76" t="s">
        <v>12</v>
      </c>
      <c r="W3" s="76"/>
      <c r="X3" s="76"/>
      <c r="Y3" s="76" t="s">
        <v>13</v>
      </c>
      <c r="Z3" s="76"/>
      <c r="AA3" s="76"/>
      <c r="AB3" s="82" t="s">
        <v>61</v>
      </c>
      <c r="AC3" s="82"/>
      <c r="AD3" s="82"/>
      <c r="AE3" s="82"/>
      <c r="AF3" s="82"/>
      <c r="AG3" s="96"/>
      <c r="AH3" s="68"/>
    </row>
    <row r="4" ht="58.5" customHeight="1" spans="1:34">
      <c r="A4" s="54"/>
      <c r="B4" s="88" t="s">
        <v>17</v>
      </c>
      <c r="C4" s="88" t="s">
        <v>18</v>
      </c>
      <c r="D4" s="88" t="s">
        <v>19</v>
      </c>
      <c r="E4" s="88" t="s">
        <v>62</v>
      </c>
      <c r="F4" s="88" t="s">
        <v>63</v>
      </c>
      <c r="G4" s="88" t="s">
        <v>64</v>
      </c>
      <c r="H4" s="88" t="s">
        <v>23</v>
      </c>
      <c r="I4" s="88" t="s">
        <v>24</v>
      </c>
      <c r="J4" s="88" t="s">
        <v>25</v>
      </c>
      <c r="K4" s="54"/>
      <c r="L4" s="54"/>
      <c r="M4" s="88" t="s">
        <v>26</v>
      </c>
      <c r="N4" s="88" t="s">
        <v>27</v>
      </c>
      <c r="O4" s="88" t="s">
        <v>28</v>
      </c>
      <c r="P4" s="88" t="s">
        <v>29</v>
      </c>
      <c r="Q4" s="88" t="s">
        <v>65</v>
      </c>
      <c r="R4" s="92"/>
      <c r="S4" s="54" t="s">
        <v>66</v>
      </c>
      <c r="T4" s="54" t="s">
        <v>67</v>
      </c>
      <c r="U4" s="54" t="s">
        <v>68</v>
      </c>
      <c r="V4" s="54" t="s">
        <v>66</v>
      </c>
      <c r="W4" s="54" t="s">
        <v>67</v>
      </c>
      <c r="X4" s="54" t="s">
        <v>68</v>
      </c>
      <c r="Y4" s="54" t="s">
        <v>66</v>
      </c>
      <c r="Z4" s="54" t="s">
        <v>67</v>
      </c>
      <c r="AA4" s="54" t="s">
        <v>68</v>
      </c>
      <c r="AB4" s="80"/>
      <c r="AC4" s="80"/>
      <c r="AD4" s="80"/>
      <c r="AE4" s="80"/>
      <c r="AF4" s="82"/>
      <c r="AG4" s="96"/>
      <c r="AH4" s="68"/>
    </row>
    <row r="5" s="44" customFormat="1" ht="24" customHeight="1" spans="1:33">
      <c r="A5" s="53" t="s">
        <v>69</v>
      </c>
      <c r="B5" s="54"/>
      <c r="C5" s="54">
        <v>15</v>
      </c>
      <c r="D5" s="54">
        <v>5</v>
      </c>
      <c r="E5" s="54">
        <f>表2[[#This Row],[列33]]*2-表2[[#This Row],[列32]]</f>
        <v>32</v>
      </c>
      <c r="F5" s="54">
        <v>16</v>
      </c>
      <c r="G5" s="54">
        <v>19</v>
      </c>
      <c r="H5" s="54"/>
      <c r="I5" s="54">
        <v>3</v>
      </c>
      <c r="J5" s="54"/>
      <c r="K5" s="54">
        <v>1</v>
      </c>
      <c r="L5" s="54">
        <v>1</v>
      </c>
      <c r="M5" s="54">
        <v>2</v>
      </c>
      <c r="N5" s="54">
        <v>7</v>
      </c>
      <c r="O5" s="54">
        <v>10</v>
      </c>
      <c r="P5" s="54">
        <v>8</v>
      </c>
      <c r="Q5" s="54">
        <v>1</v>
      </c>
      <c r="R5" s="76">
        <f>SUM(B5:P5)</f>
        <v>119</v>
      </c>
      <c r="S5" s="54"/>
      <c r="T5" s="54"/>
      <c r="U5" s="54">
        <f>表2[[#This Row],[列19]]-表2[[#This Row],[列20]]</f>
        <v>0</v>
      </c>
      <c r="V5" s="54">
        <v>52</v>
      </c>
      <c r="W5" s="54">
        <v>0</v>
      </c>
      <c r="X5" s="54">
        <f>表2[[#This Row],[列22]]-表2[[#This Row],[列23]]</f>
        <v>52</v>
      </c>
      <c r="Y5" s="54"/>
      <c r="Z5" s="54"/>
      <c r="AA5" s="54"/>
      <c r="AB5" s="54">
        <f>U5+X5+AA5</f>
        <v>52</v>
      </c>
      <c r="AC5" s="54">
        <v>4</v>
      </c>
      <c r="AD5" s="54">
        <v>26</v>
      </c>
      <c r="AE5" s="64">
        <v>1</v>
      </c>
      <c r="AF5" s="93">
        <v>16</v>
      </c>
      <c r="AG5" s="63">
        <v>0</v>
      </c>
    </row>
    <row r="6" s="44" customFormat="1" ht="24" customHeight="1" spans="1:33">
      <c r="A6" s="56" t="s">
        <v>70</v>
      </c>
      <c r="B6" s="54"/>
      <c r="C6" s="54">
        <v>9</v>
      </c>
      <c r="D6" s="54"/>
      <c r="E6" s="54">
        <f>表2[[#This Row],[列33]]*2-表2[[#This Row],[列32]]</f>
        <v>14</v>
      </c>
      <c r="F6" s="54">
        <v>13</v>
      </c>
      <c r="G6" s="54"/>
      <c r="H6" s="54"/>
      <c r="I6" s="54"/>
      <c r="J6" s="54"/>
      <c r="K6" s="54">
        <v>1</v>
      </c>
      <c r="L6" s="54">
        <v>1</v>
      </c>
      <c r="M6" s="54"/>
      <c r="N6" s="54">
        <v>2</v>
      </c>
      <c r="O6" s="54">
        <v>15</v>
      </c>
      <c r="P6" s="54"/>
      <c r="Q6" s="54">
        <v>1</v>
      </c>
      <c r="R6" s="76">
        <f t="shared" ref="R6:R27" si="0">SUM(B6:P6)</f>
        <v>55</v>
      </c>
      <c r="S6" s="54">
        <v>16</v>
      </c>
      <c r="T6" s="54">
        <v>16</v>
      </c>
      <c r="U6" s="54">
        <f>表2[[#This Row],[列19]]-表2[[#This Row],[列20]]</f>
        <v>0</v>
      </c>
      <c r="V6" s="54">
        <v>58</v>
      </c>
      <c r="W6" s="54">
        <v>58</v>
      </c>
      <c r="X6" s="54">
        <f>表2[[#This Row],[列22]]-表2[[#This Row],[列23]]</f>
        <v>0</v>
      </c>
      <c r="Y6" s="54"/>
      <c r="Z6" s="54">
        <v>0</v>
      </c>
      <c r="AA6" s="54">
        <v>0</v>
      </c>
      <c r="AB6" s="54">
        <f t="shared" ref="AB6:AB28" si="1">U6+X6+AA6</f>
        <v>0</v>
      </c>
      <c r="AC6" s="54">
        <v>5</v>
      </c>
      <c r="AD6" s="54">
        <v>25</v>
      </c>
      <c r="AE6" s="64">
        <v>1</v>
      </c>
      <c r="AF6" s="64">
        <v>13</v>
      </c>
      <c r="AG6" s="54">
        <v>12</v>
      </c>
    </row>
    <row r="7" s="44" customFormat="1" ht="24" customHeight="1" spans="1:33">
      <c r="A7" s="53" t="s">
        <v>71</v>
      </c>
      <c r="B7" s="54">
        <v>15</v>
      </c>
      <c r="C7" s="54">
        <v>6</v>
      </c>
      <c r="D7" s="54"/>
      <c r="E7" s="54">
        <f>表2[[#This Row],[列33]]*2-表2[[#This Row],[列32]]</f>
        <v>10</v>
      </c>
      <c r="F7" s="54">
        <v>10</v>
      </c>
      <c r="G7" s="54">
        <v>10</v>
      </c>
      <c r="H7" s="54"/>
      <c r="I7" s="54">
        <v>1</v>
      </c>
      <c r="J7" s="54">
        <v>1</v>
      </c>
      <c r="K7" s="54">
        <v>1</v>
      </c>
      <c r="L7" s="54">
        <v>1</v>
      </c>
      <c r="M7" s="54">
        <v>4</v>
      </c>
      <c r="N7" s="54"/>
      <c r="O7" s="54">
        <v>2</v>
      </c>
      <c r="P7" s="54">
        <v>4</v>
      </c>
      <c r="Q7" s="54">
        <v>1</v>
      </c>
      <c r="R7" s="76">
        <f t="shared" si="0"/>
        <v>65</v>
      </c>
      <c r="S7" s="54">
        <v>1</v>
      </c>
      <c r="T7" s="54">
        <v>1</v>
      </c>
      <c r="U7" s="54">
        <f>表2[[#This Row],[列19]]-表2[[#This Row],[列20]]</f>
        <v>0</v>
      </c>
      <c r="V7" s="54">
        <v>30</v>
      </c>
      <c r="W7" s="54">
        <v>30</v>
      </c>
      <c r="X7" s="54"/>
      <c r="Y7" s="54">
        <v>11</v>
      </c>
      <c r="Z7" s="54">
        <v>11</v>
      </c>
      <c r="AA7" s="54">
        <v>0</v>
      </c>
      <c r="AB7" s="54">
        <f t="shared" si="1"/>
        <v>0</v>
      </c>
      <c r="AC7" s="54">
        <v>42</v>
      </c>
      <c r="AD7" s="54">
        <v>12</v>
      </c>
      <c r="AE7" s="64">
        <v>1</v>
      </c>
      <c r="AF7" s="64">
        <v>10</v>
      </c>
      <c r="AG7" s="54">
        <v>10</v>
      </c>
    </row>
    <row r="8" s="44" customFormat="1" ht="24" customHeight="1" spans="1:33">
      <c r="A8" s="53" t="s">
        <v>72</v>
      </c>
      <c r="B8" s="54">
        <v>18</v>
      </c>
      <c r="C8" s="54">
        <v>15</v>
      </c>
      <c r="D8" s="54">
        <v>4</v>
      </c>
      <c r="E8" s="54">
        <f>表2[[#This Row],[列33]]*2-表2[[#This Row],[列32]]</f>
        <v>14</v>
      </c>
      <c r="F8" s="54">
        <v>14</v>
      </c>
      <c r="G8" s="54">
        <v>14</v>
      </c>
      <c r="H8" s="54">
        <v>0</v>
      </c>
      <c r="I8" s="54">
        <v>0</v>
      </c>
      <c r="J8" s="54">
        <v>0</v>
      </c>
      <c r="K8" s="54">
        <v>1</v>
      </c>
      <c r="L8" s="54">
        <v>1</v>
      </c>
      <c r="M8" s="54">
        <v>8</v>
      </c>
      <c r="N8" s="54"/>
      <c r="O8" s="54">
        <v>2</v>
      </c>
      <c r="P8" s="54">
        <v>10</v>
      </c>
      <c r="Q8" s="54">
        <v>1</v>
      </c>
      <c r="R8" s="76">
        <f t="shared" si="0"/>
        <v>101</v>
      </c>
      <c r="S8" s="54">
        <v>8</v>
      </c>
      <c r="T8" s="54">
        <v>0</v>
      </c>
      <c r="U8" s="54">
        <f>表2[[#This Row],[列19]]-表2[[#This Row],[列20]]</f>
        <v>8</v>
      </c>
      <c r="V8" s="54">
        <v>72</v>
      </c>
      <c r="W8" s="54">
        <v>8</v>
      </c>
      <c r="X8" s="54">
        <f>表2[[#This Row],[列22]]-表2[[#This Row],[列23]]</f>
        <v>64</v>
      </c>
      <c r="Y8" s="54">
        <v>0</v>
      </c>
      <c r="Z8" s="54">
        <v>0</v>
      </c>
      <c r="AA8" s="54">
        <v>0</v>
      </c>
      <c r="AB8" s="54">
        <f t="shared" si="1"/>
        <v>72</v>
      </c>
      <c r="AC8" s="54">
        <v>6</v>
      </c>
      <c r="AD8" s="54">
        <v>20</v>
      </c>
      <c r="AE8" s="64">
        <v>1</v>
      </c>
      <c r="AF8" s="64">
        <v>14</v>
      </c>
      <c r="AG8" s="54">
        <v>14</v>
      </c>
    </row>
    <row r="9" ht="24" customHeight="1" spans="1:33">
      <c r="A9" s="56" t="s">
        <v>73</v>
      </c>
      <c r="B9" s="54">
        <v>16</v>
      </c>
      <c r="C9" s="54">
        <v>8</v>
      </c>
      <c r="D9" s="54">
        <v>2</v>
      </c>
      <c r="E9" s="54">
        <f>表2[[#This Row],[列33]]*2-表2[[#This Row],[列32]]</f>
        <v>15</v>
      </c>
      <c r="F9" s="54"/>
      <c r="G9" s="54">
        <v>24</v>
      </c>
      <c r="H9" s="54">
        <v>1</v>
      </c>
      <c r="I9" s="54">
        <v>4</v>
      </c>
      <c r="J9" s="54">
        <v>5</v>
      </c>
      <c r="K9" s="54">
        <v>1</v>
      </c>
      <c r="L9" s="54">
        <v>1</v>
      </c>
      <c r="M9" s="54">
        <v>5</v>
      </c>
      <c r="N9" s="54">
        <v>8</v>
      </c>
      <c r="O9" s="54">
        <v>2</v>
      </c>
      <c r="P9" s="54">
        <v>12</v>
      </c>
      <c r="Q9" s="54">
        <v>1</v>
      </c>
      <c r="R9" s="76">
        <f t="shared" si="0"/>
        <v>104</v>
      </c>
      <c r="S9" s="54">
        <v>1</v>
      </c>
      <c r="T9" s="54">
        <v>0</v>
      </c>
      <c r="U9" s="54">
        <f>表2[[#This Row],[列19]]-表2[[#This Row],[列20]]</f>
        <v>1</v>
      </c>
      <c r="V9" s="54">
        <v>30</v>
      </c>
      <c r="W9" s="54">
        <v>0</v>
      </c>
      <c r="X9" s="54">
        <f>表2[[#This Row],[列22]]-表2[[#This Row],[列23]]</f>
        <v>30</v>
      </c>
      <c r="Y9" s="54">
        <v>36</v>
      </c>
      <c r="Z9" s="54">
        <v>36</v>
      </c>
      <c r="AA9" s="54">
        <v>0</v>
      </c>
      <c r="AB9" s="54">
        <f t="shared" si="1"/>
        <v>31</v>
      </c>
      <c r="AC9" s="54">
        <v>5</v>
      </c>
      <c r="AD9" s="54">
        <v>50</v>
      </c>
      <c r="AE9" s="64">
        <v>1</v>
      </c>
      <c r="AF9" s="64">
        <v>15</v>
      </c>
      <c r="AG9" s="54">
        <v>15</v>
      </c>
    </row>
    <row r="10" ht="24" customHeight="1" spans="1:33">
      <c r="A10" s="56" t="s">
        <v>74</v>
      </c>
      <c r="B10" s="54">
        <v>7</v>
      </c>
      <c r="C10" s="54">
        <v>2</v>
      </c>
      <c r="D10" s="54">
        <v>3</v>
      </c>
      <c r="E10" s="54">
        <f>表2[[#This Row],[列33]]*2-表2[[#This Row],[列32]]</f>
        <v>15</v>
      </c>
      <c r="F10" s="54">
        <v>12</v>
      </c>
      <c r="G10" s="54"/>
      <c r="H10" s="54"/>
      <c r="I10" s="54"/>
      <c r="J10" s="54"/>
      <c r="K10" s="54">
        <v>1</v>
      </c>
      <c r="L10" s="54">
        <v>1</v>
      </c>
      <c r="M10" s="54">
        <v>8</v>
      </c>
      <c r="N10" s="54">
        <v>3</v>
      </c>
      <c r="O10" s="54"/>
      <c r="P10" s="54">
        <v>2</v>
      </c>
      <c r="Q10" s="54">
        <v>1</v>
      </c>
      <c r="R10" s="76">
        <f t="shared" si="0"/>
        <v>54</v>
      </c>
      <c r="S10" s="54">
        <v>5</v>
      </c>
      <c r="T10" s="54">
        <v>0</v>
      </c>
      <c r="U10" s="54">
        <f>表2[[#This Row],[列19]]-表2[[#This Row],[列20]]</f>
        <v>5</v>
      </c>
      <c r="V10" s="54">
        <v>55</v>
      </c>
      <c r="W10" s="54">
        <v>0</v>
      </c>
      <c r="X10" s="54">
        <f>表2[[#This Row],[列22]]-表2[[#This Row],[列23]]</f>
        <v>55</v>
      </c>
      <c r="Y10" s="54">
        <v>11</v>
      </c>
      <c r="Z10" s="54">
        <v>11</v>
      </c>
      <c r="AA10" s="54">
        <v>0</v>
      </c>
      <c r="AB10" s="54">
        <f t="shared" si="1"/>
        <v>60</v>
      </c>
      <c r="AC10" s="54">
        <v>4</v>
      </c>
      <c r="AD10" s="54">
        <v>56</v>
      </c>
      <c r="AE10" s="64">
        <v>1</v>
      </c>
      <c r="AF10" s="64">
        <v>15</v>
      </c>
      <c r="AG10" s="54">
        <v>15</v>
      </c>
    </row>
    <row r="11" ht="24" customHeight="1" spans="1:33">
      <c r="A11" s="53" t="s">
        <v>75</v>
      </c>
      <c r="B11" s="88"/>
      <c r="C11" s="88"/>
      <c r="D11" s="88"/>
      <c r="E11" s="88">
        <f>表2[[#This Row],[列33]]*2-表2[[#This Row],[列32]]</f>
        <v>0</v>
      </c>
      <c r="F11" s="88"/>
      <c r="G11" s="54">
        <v>14</v>
      </c>
      <c r="H11" s="54"/>
      <c r="I11" s="54"/>
      <c r="J11" s="54"/>
      <c r="K11" s="54">
        <v>1</v>
      </c>
      <c r="L11" s="54">
        <v>1</v>
      </c>
      <c r="M11" s="54"/>
      <c r="N11" s="54">
        <v>2</v>
      </c>
      <c r="O11" s="54"/>
      <c r="P11" s="90">
        <v>2</v>
      </c>
      <c r="Q11" s="54">
        <v>1</v>
      </c>
      <c r="R11" s="76">
        <f t="shared" si="0"/>
        <v>20</v>
      </c>
      <c r="S11" s="90">
        <v>20</v>
      </c>
      <c r="T11" s="54">
        <v>20</v>
      </c>
      <c r="U11" s="54">
        <f>表2[[#This Row],[列19]]-表2[[#This Row],[列20]]</f>
        <v>0</v>
      </c>
      <c r="V11" s="90">
        <v>42</v>
      </c>
      <c r="W11" s="54">
        <v>42</v>
      </c>
      <c r="X11" s="54">
        <f>表2[[#This Row],[列22]]-表2[[#This Row],[列23]]</f>
        <v>0</v>
      </c>
      <c r="Y11" s="90">
        <v>32</v>
      </c>
      <c r="Z11" s="54">
        <v>32</v>
      </c>
      <c r="AA11" s="54">
        <v>0</v>
      </c>
      <c r="AB11" s="54">
        <f t="shared" si="1"/>
        <v>0</v>
      </c>
      <c r="AC11" s="90">
        <v>94</v>
      </c>
      <c r="AD11" s="90">
        <v>25</v>
      </c>
      <c r="AE11" s="94">
        <v>1</v>
      </c>
      <c r="AF11" s="94">
        <v>11</v>
      </c>
      <c r="AG11" s="54">
        <v>22</v>
      </c>
    </row>
    <row r="12" s="45" customFormat="1" ht="24" customHeight="1" spans="1:33">
      <c r="A12" s="56" t="s">
        <v>76</v>
      </c>
      <c r="B12" s="54">
        <v>20</v>
      </c>
      <c r="C12" s="54">
        <v>8</v>
      </c>
      <c r="D12" s="54">
        <v>6</v>
      </c>
      <c r="E12" s="54">
        <f>表2[[#This Row],[列33]]*2-表2[[#This Row],[列32]]</f>
        <v>12</v>
      </c>
      <c r="F12" s="54">
        <v>12</v>
      </c>
      <c r="G12" s="54">
        <v>12</v>
      </c>
      <c r="H12" s="54"/>
      <c r="I12" s="54"/>
      <c r="J12" s="54"/>
      <c r="K12" s="54">
        <v>1</v>
      </c>
      <c r="L12" s="54">
        <v>1</v>
      </c>
      <c r="M12" s="54">
        <v>8</v>
      </c>
      <c r="N12" s="54">
        <v>5</v>
      </c>
      <c r="O12" s="54">
        <v>15</v>
      </c>
      <c r="P12" s="54">
        <v>10</v>
      </c>
      <c r="Q12" s="54">
        <v>1</v>
      </c>
      <c r="R12" s="76">
        <f t="shared" si="0"/>
        <v>110</v>
      </c>
      <c r="S12" s="54"/>
      <c r="T12" s="54"/>
      <c r="U12" s="54">
        <f>表2[[#This Row],[列19]]-表2[[#This Row],[列20]]</f>
        <v>0</v>
      </c>
      <c r="V12" s="54">
        <v>21</v>
      </c>
      <c r="W12" s="54">
        <v>0</v>
      </c>
      <c r="X12" s="54">
        <f>表2[[#This Row],[列22]]-表2[[#This Row],[列23]]</f>
        <v>21</v>
      </c>
      <c r="Y12" s="54"/>
      <c r="Z12" s="54">
        <v>0</v>
      </c>
      <c r="AA12" s="54">
        <v>0</v>
      </c>
      <c r="AB12" s="54">
        <f t="shared" si="1"/>
        <v>21</v>
      </c>
      <c r="AC12" s="54">
        <v>2</v>
      </c>
      <c r="AD12" s="54">
        <v>20</v>
      </c>
      <c r="AE12" s="64">
        <v>1</v>
      </c>
      <c r="AF12" s="64">
        <v>12</v>
      </c>
      <c r="AG12" s="54">
        <v>12</v>
      </c>
    </row>
    <row r="13" s="44" customFormat="1" ht="24" customHeight="1" spans="1:33">
      <c r="A13" s="53" t="s">
        <v>77</v>
      </c>
      <c r="B13" s="54">
        <v>18</v>
      </c>
      <c r="C13" s="54"/>
      <c r="D13" s="54"/>
      <c r="E13" s="54">
        <f>表2[[#This Row],[列33]]*2-表2[[#This Row],[列32]]</f>
        <v>6</v>
      </c>
      <c r="F13" s="54"/>
      <c r="G13" s="54">
        <v>13</v>
      </c>
      <c r="H13" s="54"/>
      <c r="I13" s="54"/>
      <c r="J13" s="54">
        <v>2</v>
      </c>
      <c r="K13" s="54"/>
      <c r="L13" s="54"/>
      <c r="M13" s="54"/>
      <c r="N13" s="54"/>
      <c r="O13" s="54"/>
      <c r="P13" s="90"/>
      <c r="Q13" s="54">
        <v>1</v>
      </c>
      <c r="R13" s="76">
        <f t="shared" si="0"/>
        <v>39</v>
      </c>
      <c r="S13" s="90"/>
      <c r="T13" s="54">
        <v>0</v>
      </c>
      <c r="U13" s="54">
        <f>表2[[#This Row],[列19]]-表2[[#This Row],[列20]]</f>
        <v>0</v>
      </c>
      <c r="V13" s="90">
        <v>13</v>
      </c>
      <c r="W13" s="54">
        <v>13</v>
      </c>
      <c r="X13" s="54">
        <f>表2[[#This Row],[列22]]-表2[[#This Row],[列23]]</f>
        <v>0</v>
      </c>
      <c r="Y13" s="90">
        <v>82</v>
      </c>
      <c r="Z13" s="54">
        <v>82</v>
      </c>
      <c r="AA13" s="54">
        <v>0</v>
      </c>
      <c r="AB13" s="54">
        <f t="shared" si="1"/>
        <v>0</v>
      </c>
      <c r="AC13" s="90"/>
      <c r="AD13" s="90">
        <v>38.5</v>
      </c>
      <c r="AE13" s="94">
        <v>1</v>
      </c>
      <c r="AF13" s="94">
        <v>15</v>
      </c>
      <c r="AG13" s="54">
        <v>24</v>
      </c>
    </row>
    <row r="14" ht="24" customHeight="1" spans="1:33">
      <c r="A14" s="53" t="s">
        <v>78</v>
      </c>
      <c r="B14" s="54"/>
      <c r="C14" s="54">
        <v>8</v>
      </c>
      <c r="D14" s="54"/>
      <c r="E14" s="54">
        <f>表2[[#This Row],[列33]]*2-表2[[#This Row],[列32]]</f>
        <v>9</v>
      </c>
      <c r="F14" s="54">
        <v>3</v>
      </c>
      <c r="G14" s="54">
        <v>7</v>
      </c>
      <c r="H14" s="54"/>
      <c r="I14" s="54">
        <v>1</v>
      </c>
      <c r="J14" s="54"/>
      <c r="K14" s="54">
        <v>1</v>
      </c>
      <c r="L14" s="54">
        <v>1</v>
      </c>
      <c r="M14" s="54">
        <v>4</v>
      </c>
      <c r="N14" s="54"/>
      <c r="O14" s="54"/>
      <c r="P14" s="54"/>
      <c r="Q14" s="54">
        <v>1</v>
      </c>
      <c r="R14" s="76">
        <f t="shared" si="0"/>
        <v>34</v>
      </c>
      <c r="S14" s="54">
        <v>1</v>
      </c>
      <c r="T14" s="54">
        <v>1</v>
      </c>
      <c r="U14" s="54">
        <f>表2[[#This Row],[列19]]-表2[[#This Row],[列20]]</f>
        <v>0</v>
      </c>
      <c r="V14" s="54">
        <v>3</v>
      </c>
      <c r="W14" s="54">
        <v>3</v>
      </c>
      <c r="X14" s="54">
        <f>表2[[#This Row],[列22]]-表2[[#This Row],[列23]]</f>
        <v>0</v>
      </c>
      <c r="Y14" s="54">
        <v>49</v>
      </c>
      <c r="Z14" s="54">
        <v>49</v>
      </c>
      <c r="AA14" s="54">
        <v>0</v>
      </c>
      <c r="AB14" s="54">
        <f t="shared" si="1"/>
        <v>0</v>
      </c>
      <c r="AC14" s="54">
        <v>53</v>
      </c>
      <c r="AD14" s="54">
        <v>40</v>
      </c>
      <c r="AE14" s="64">
        <v>1</v>
      </c>
      <c r="AF14" s="64">
        <v>9</v>
      </c>
      <c r="AG14" s="54">
        <v>9</v>
      </c>
    </row>
    <row r="15" ht="24" customHeight="1" spans="1:33">
      <c r="A15" s="56" t="s">
        <v>79</v>
      </c>
      <c r="B15" s="54"/>
      <c r="C15" s="54">
        <v>6</v>
      </c>
      <c r="D15" s="54">
        <v>3</v>
      </c>
      <c r="E15" s="54">
        <f>表2[[#This Row],[列33]]*2-表2[[#This Row],[列32]]</f>
        <v>17</v>
      </c>
      <c r="F15" s="54">
        <v>16</v>
      </c>
      <c r="G15" s="54">
        <v>18</v>
      </c>
      <c r="H15" s="54"/>
      <c r="I15" s="54">
        <v>1</v>
      </c>
      <c r="J15" s="54"/>
      <c r="K15" s="54">
        <v>1</v>
      </c>
      <c r="L15" s="54"/>
      <c r="M15" s="54"/>
      <c r="N15" s="54">
        <v>8</v>
      </c>
      <c r="O15" s="54">
        <v>9</v>
      </c>
      <c r="P15" s="54"/>
      <c r="Q15" s="54">
        <v>1</v>
      </c>
      <c r="R15" s="76">
        <f t="shared" si="0"/>
        <v>79</v>
      </c>
      <c r="S15" s="54"/>
      <c r="T15" s="54">
        <v>0</v>
      </c>
      <c r="U15" s="54">
        <f>表2[[#This Row],[列19]]-表2[[#This Row],[列20]]</f>
        <v>0</v>
      </c>
      <c r="V15" s="54">
        <v>29</v>
      </c>
      <c r="W15" s="54">
        <v>5</v>
      </c>
      <c r="X15" s="54">
        <f>表2[[#This Row],[列22]]-表2[[#This Row],[列23]]</f>
        <v>24</v>
      </c>
      <c r="Y15" s="54">
        <v>39</v>
      </c>
      <c r="Z15" s="54">
        <v>10</v>
      </c>
      <c r="AA15" s="54">
        <v>29</v>
      </c>
      <c r="AB15" s="54">
        <f t="shared" si="1"/>
        <v>53</v>
      </c>
      <c r="AC15" s="54">
        <v>6</v>
      </c>
      <c r="AD15" s="54">
        <v>35</v>
      </c>
      <c r="AE15" s="64">
        <v>1</v>
      </c>
      <c r="AF15" s="64">
        <v>17</v>
      </c>
      <c r="AG15" s="54">
        <v>17</v>
      </c>
    </row>
    <row r="16" ht="24" customHeight="1" spans="1:33">
      <c r="A16" s="53" t="s">
        <v>80</v>
      </c>
      <c r="B16" s="54">
        <v>2</v>
      </c>
      <c r="C16" s="54">
        <v>8</v>
      </c>
      <c r="D16" s="54"/>
      <c r="E16" s="54">
        <f>表2[[#This Row],[列33]]*2-表2[[#This Row],[列32]]</f>
        <v>3</v>
      </c>
      <c r="F16" s="54"/>
      <c r="G16" s="54">
        <v>3</v>
      </c>
      <c r="H16" s="54"/>
      <c r="I16" s="54"/>
      <c r="J16" s="54"/>
      <c r="K16" s="54">
        <v>1</v>
      </c>
      <c r="L16" s="54">
        <v>1</v>
      </c>
      <c r="M16" s="54"/>
      <c r="N16" s="54"/>
      <c r="O16" s="54"/>
      <c r="P16" s="54"/>
      <c r="Q16" s="54">
        <v>1</v>
      </c>
      <c r="R16" s="76">
        <f t="shared" si="0"/>
        <v>18</v>
      </c>
      <c r="S16" s="54">
        <v>4</v>
      </c>
      <c r="T16" s="54">
        <v>4</v>
      </c>
      <c r="U16" s="54">
        <f>表2[[#This Row],[列19]]-表2[[#This Row],[列20]]</f>
        <v>0</v>
      </c>
      <c r="V16" s="54">
        <v>32</v>
      </c>
      <c r="W16" s="54">
        <v>32</v>
      </c>
      <c r="X16" s="54">
        <f>表2[[#This Row],[列22]]-表2[[#This Row],[列23]]</f>
        <v>0</v>
      </c>
      <c r="Y16" s="54">
        <v>7</v>
      </c>
      <c r="Z16" s="54">
        <v>7</v>
      </c>
      <c r="AA16" s="54">
        <v>0</v>
      </c>
      <c r="AB16" s="54">
        <f t="shared" si="1"/>
        <v>0</v>
      </c>
      <c r="AC16" s="54">
        <v>3</v>
      </c>
      <c r="AD16" s="54">
        <v>40</v>
      </c>
      <c r="AE16" s="64">
        <v>1</v>
      </c>
      <c r="AF16" s="64">
        <v>3</v>
      </c>
      <c r="AG16" s="54">
        <v>3</v>
      </c>
    </row>
    <row r="17" s="44" customFormat="1" ht="24" customHeight="1" spans="1:33">
      <c r="A17" s="53" t="s">
        <v>81</v>
      </c>
      <c r="B17" s="54">
        <v>13</v>
      </c>
      <c r="C17" s="54">
        <v>18</v>
      </c>
      <c r="D17" s="54">
        <v>0</v>
      </c>
      <c r="E17" s="54">
        <f>表2[[#This Row],[列33]]*2-表2[[#This Row],[列32]]</f>
        <v>24</v>
      </c>
      <c r="F17" s="54">
        <v>12</v>
      </c>
      <c r="G17" s="54">
        <v>12</v>
      </c>
      <c r="H17" s="54">
        <v>6</v>
      </c>
      <c r="I17" s="54">
        <v>2</v>
      </c>
      <c r="J17" s="54">
        <v>1</v>
      </c>
      <c r="K17" s="54">
        <v>1</v>
      </c>
      <c r="L17" s="54">
        <v>1</v>
      </c>
      <c r="M17" s="54">
        <v>2</v>
      </c>
      <c r="N17" s="54">
        <v>9</v>
      </c>
      <c r="O17" s="54">
        <v>7</v>
      </c>
      <c r="P17" s="54">
        <v>2</v>
      </c>
      <c r="Q17" s="54">
        <v>1</v>
      </c>
      <c r="R17" s="76">
        <f t="shared" si="0"/>
        <v>110</v>
      </c>
      <c r="S17" s="54">
        <v>1</v>
      </c>
      <c r="T17" s="54">
        <v>0</v>
      </c>
      <c r="U17" s="54">
        <f>表2[[#This Row],[列19]]-表2[[#This Row],[列20]]</f>
        <v>1</v>
      </c>
      <c r="V17" s="54">
        <v>30</v>
      </c>
      <c r="W17" s="54">
        <v>17</v>
      </c>
      <c r="X17" s="54">
        <f>表2[[#This Row],[列22]]-表2[[#This Row],[列23]]</f>
        <v>13</v>
      </c>
      <c r="Y17" s="54">
        <v>5</v>
      </c>
      <c r="Z17" s="54">
        <v>0</v>
      </c>
      <c r="AA17" s="54">
        <v>5</v>
      </c>
      <c r="AB17" s="54">
        <f t="shared" si="1"/>
        <v>19</v>
      </c>
      <c r="AC17" s="54">
        <v>36</v>
      </c>
      <c r="AD17" s="54">
        <v>13</v>
      </c>
      <c r="AE17" s="64">
        <v>2</v>
      </c>
      <c r="AF17" s="64">
        <v>12</v>
      </c>
      <c r="AG17" s="54">
        <v>0</v>
      </c>
    </row>
    <row r="18" s="44" customFormat="1" ht="24" customHeight="1" spans="1:33">
      <c r="A18" s="53" t="s">
        <v>82</v>
      </c>
      <c r="B18" s="54">
        <v>14</v>
      </c>
      <c r="C18" s="54">
        <v>10</v>
      </c>
      <c r="D18" s="54">
        <v>4</v>
      </c>
      <c r="E18" s="54">
        <f>表2[[#This Row],[列33]]*2-表2[[#This Row],[列32]]</f>
        <v>10</v>
      </c>
      <c r="F18" s="54">
        <v>9</v>
      </c>
      <c r="G18" s="54">
        <v>9</v>
      </c>
      <c r="H18" s="54"/>
      <c r="I18" s="54">
        <v>2</v>
      </c>
      <c r="J18" s="54"/>
      <c r="K18" s="54">
        <v>1</v>
      </c>
      <c r="L18" s="54">
        <v>1</v>
      </c>
      <c r="M18" s="54">
        <v>4</v>
      </c>
      <c r="N18" s="54">
        <v>1</v>
      </c>
      <c r="O18" s="54">
        <v>3</v>
      </c>
      <c r="P18" s="54"/>
      <c r="Q18" s="54">
        <v>1</v>
      </c>
      <c r="R18" s="76">
        <f t="shared" si="0"/>
        <v>68</v>
      </c>
      <c r="S18" s="54">
        <v>4</v>
      </c>
      <c r="T18" s="54">
        <v>4</v>
      </c>
      <c r="U18" s="54">
        <f>表2[[#This Row],[列19]]-表2[[#This Row],[列20]]</f>
        <v>0</v>
      </c>
      <c r="V18" s="54">
        <v>60</v>
      </c>
      <c r="W18" s="54">
        <v>60</v>
      </c>
      <c r="X18" s="54">
        <f>表2[[#This Row],[列22]]-表2[[#This Row],[列23]]</f>
        <v>0</v>
      </c>
      <c r="Y18" s="54">
        <v>6</v>
      </c>
      <c r="Z18" s="54">
        <v>0</v>
      </c>
      <c r="AA18" s="54">
        <v>6</v>
      </c>
      <c r="AB18" s="54">
        <f t="shared" si="1"/>
        <v>6</v>
      </c>
      <c r="AC18" s="54">
        <v>4</v>
      </c>
      <c r="AD18" s="54">
        <v>42</v>
      </c>
      <c r="AE18" s="64">
        <v>2</v>
      </c>
      <c r="AF18" s="64">
        <v>10</v>
      </c>
      <c r="AG18" s="54">
        <v>10</v>
      </c>
    </row>
    <row r="19" s="44" customFormat="1" ht="24" customHeight="1" spans="1:33">
      <c r="A19" s="53" t="s">
        <v>83</v>
      </c>
      <c r="B19" s="54">
        <v>6</v>
      </c>
      <c r="C19" s="54">
        <v>1</v>
      </c>
      <c r="D19" s="54"/>
      <c r="E19" s="54">
        <f>表2[[#This Row],[列33]]*2-表2[[#This Row],[列32]]</f>
        <v>5</v>
      </c>
      <c r="F19" s="54">
        <v>5</v>
      </c>
      <c r="G19" s="54">
        <v>5</v>
      </c>
      <c r="H19" s="54">
        <v>1</v>
      </c>
      <c r="I19" s="54">
        <v>1</v>
      </c>
      <c r="J19" s="54"/>
      <c r="K19" s="54">
        <v>1</v>
      </c>
      <c r="L19" s="54"/>
      <c r="M19" s="54">
        <v>6</v>
      </c>
      <c r="N19" s="54"/>
      <c r="O19" s="54">
        <v>2</v>
      </c>
      <c r="P19" s="54">
        <v>4</v>
      </c>
      <c r="Q19" s="54">
        <v>0</v>
      </c>
      <c r="R19" s="76">
        <f t="shared" si="0"/>
        <v>37</v>
      </c>
      <c r="S19" s="54"/>
      <c r="T19" s="54">
        <v>0</v>
      </c>
      <c r="U19" s="54">
        <f>表2[[#This Row],[列19]]-表2[[#This Row],[列20]]</f>
        <v>0</v>
      </c>
      <c r="V19" s="54">
        <v>37</v>
      </c>
      <c r="W19" s="54">
        <v>37</v>
      </c>
      <c r="X19" s="54">
        <f>表2[[#This Row],[列22]]-表2[[#This Row],[列23]]</f>
        <v>0</v>
      </c>
      <c r="Y19" s="54">
        <v>2</v>
      </c>
      <c r="Z19" s="54">
        <v>2</v>
      </c>
      <c r="AA19" s="54">
        <v>0</v>
      </c>
      <c r="AB19" s="54">
        <f t="shared" si="1"/>
        <v>0</v>
      </c>
      <c r="AC19" s="54">
        <v>39</v>
      </c>
      <c r="AD19" s="54" t="s">
        <v>84</v>
      </c>
      <c r="AE19" s="64">
        <v>1</v>
      </c>
      <c r="AF19" s="64">
        <v>5</v>
      </c>
      <c r="AG19" s="54">
        <v>5</v>
      </c>
    </row>
    <row r="20" s="44" customFormat="1" ht="24" customHeight="1" spans="1:33">
      <c r="A20" s="53" t="s">
        <v>85</v>
      </c>
      <c r="B20" s="54">
        <v>13</v>
      </c>
      <c r="C20" s="54">
        <v>6</v>
      </c>
      <c r="D20" s="54">
        <v>2</v>
      </c>
      <c r="E20" s="54">
        <f>表2[[#This Row],[列33]]*2-表2[[#This Row],[列32]]</f>
        <v>13</v>
      </c>
      <c r="F20" s="54">
        <v>1</v>
      </c>
      <c r="G20" s="54">
        <v>12</v>
      </c>
      <c r="H20" s="54"/>
      <c r="I20" s="54">
        <v>3</v>
      </c>
      <c r="J20" s="54"/>
      <c r="K20" s="54">
        <v>1</v>
      </c>
      <c r="L20" s="54">
        <v>1</v>
      </c>
      <c r="M20" s="54">
        <v>4</v>
      </c>
      <c r="N20" s="54">
        <v>9</v>
      </c>
      <c r="O20" s="54">
        <v>1</v>
      </c>
      <c r="P20" s="54">
        <v>3</v>
      </c>
      <c r="Q20" s="54">
        <v>1</v>
      </c>
      <c r="R20" s="76">
        <f t="shared" si="0"/>
        <v>69</v>
      </c>
      <c r="S20" s="54"/>
      <c r="T20" s="54">
        <v>0</v>
      </c>
      <c r="U20" s="54">
        <f>表2[[#This Row],[列19]]-表2[[#This Row],[列20]]</f>
        <v>0</v>
      </c>
      <c r="V20" s="54">
        <v>50</v>
      </c>
      <c r="W20" s="54">
        <v>19</v>
      </c>
      <c r="X20" s="54">
        <f>表2[[#This Row],[列22]]-表2[[#This Row],[列23]]</f>
        <v>31</v>
      </c>
      <c r="Y20" s="54"/>
      <c r="Z20" s="54">
        <v>0</v>
      </c>
      <c r="AA20" s="54">
        <v>0</v>
      </c>
      <c r="AB20" s="54">
        <f t="shared" si="1"/>
        <v>31</v>
      </c>
      <c r="AC20" s="54">
        <v>2</v>
      </c>
      <c r="AD20" s="54">
        <v>20</v>
      </c>
      <c r="AE20" s="64">
        <v>1</v>
      </c>
      <c r="AF20" s="64">
        <v>12</v>
      </c>
      <c r="AG20" s="54">
        <v>11</v>
      </c>
    </row>
    <row r="21" s="44" customFormat="1" ht="24" customHeight="1" spans="1:33">
      <c r="A21" s="53" t="s">
        <v>86</v>
      </c>
      <c r="B21" s="54"/>
      <c r="C21" s="54">
        <v>1</v>
      </c>
      <c r="D21" s="54">
        <v>1</v>
      </c>
      <c r="E21" s="54">
        <f>表2[[#This Row],[列33]]*2-表2[[#This Row],[列32]]</f>
        <v>8</v>
      </c>
      <c r="F21" s="54">
        <v>4</v>
      </c>
      <c r="G21" s="54">
        <v>4</v>
      </c>
      <c r="H21" s="54"/>
      <c r="I21" s="54">
        <v>1</v>
      </c>
      <c r="J21" s="54">
        <v>1</v>
      </c>
      <c r="K21" s="54"/>
      <c r="L21" s="54">
        <v>1</v>
      </c>
      <c r="M21" s="54">
        <v>2</v>
      </c>
      <c r="N21" s="54">
        <v>1</v>
      </c>
      <c r="O21" s="54"/>
      <c r="P21" s="54"/>
      <c r="Q21" s="54">
        <v>0</v>
      </c>
      <c r="R21" s="76">
        <f t="shared" si="0"/>
        <v>24</v>
      </c>
      <c r="S21" s="54">
        <v>6</v>
      </c>
      <c r="T21" s="54">
        <v>6</v>
      </c>
      <c r="U21" s="54">
        <f>表2[[#This Row],[列19]]-表2[[#This Row],[列20]]</f>
        <v>0</v>
      </c>
      <c r="V21" s="54">
        <v>19</v>
      </c>
      <c r="W21" s="54">
        <v>0</v>
      </c>
      <c r="X21" s="54">
        <f>表2[[#This Row],[列22]]-表2[[#This Row],[列23]]</f>
        <v>19</v>
      </c>
      <c r="Y21" s="54">
        <v>3</v>
      </c>
      <c r="Z21" s="54">
        <v>0</v>
      </c>
      <c r="AA21" s="54">
        <v>3</v>
      </c>
      <c r="AB21" s="54">
        <f t="shared" si="1"/>
        <v>22</v>
      </c>
      <c r="AC21" s="54">
        <v>28</v>
      </c>
      <c r="AD21" s="54" t="s">
        <v>84</v>
      </c>
      <c r="AE21" s="64">
        <v>1</v>
      </c>
      <c r="AF21" s="64">
        <v>4</v>
      </c>
      <c r="AG21" s="54">
        <v>0</v>
      </c>
    </row>
    <row r="22" s="44" customFormat="1" ht="24" customHeight="1" spans="1:33">
      <c r="A22" s="53" t="s">
        <v>87</v>
      </c>
      <c r="B22" s="54">
        <v>2</v>
      </c>
      <c r="C22" s="54">
        <v>4</v>
      </c>
      <c r="D22" s="54">
        <v>8</v>
      </c>
      <c r="E22" s="54">
        <f>表2[[#This Row],[列33]]*2-表2[[#This Row],[列32]]</f>
        <v>9</v>
      </c>
      <c r="F22" s="54">
        <v>0</v>
      </c>
      <c r="G22" s="54">
        <v>1</v>
      </c>
      <c r="H22" s="54">
        <v>0</v>
      </c>
      <c r="I22" s="54">
        <v>0</v>
      </c>
      <c r="J22" s="54">
        <v>0</v>
      </c>
      <c r="K22" s="54">
        <v>0</v>
      </c>
      <c r="L22" s="54">
        <v>0</v>
      </c>
      <c r="M22" s="54">
        <v>2</v>
      </c>
      <c r="N22" s="54">
        <v>21</v>
      </c>
      <c r="O22" s="54"/>
      <c r="P22" s="54">
        <v>8</v>
      </c>
      <c r="Q22" s="54">
        <v>1</v>
      </c>
      <c r="R22" s="76">
        <f t="shared" si="0"/>
        <v>55</v>
      </c>
      <c r="S22" s="54">
        <v>3</v>
      </c>
      <c r="T22" s="54">
        <v>0</v>
      </c>
      <c r="U22" s="54">
        <f>表2[[#This Row],[列19]]-表2[[#This Row],[列20]]</f>
        <v>3</v>
      </c>
      <c r="V22" s="54">
        <v>53</v>
      </c>
      <c r="W22" s="54">
        <v>0</v>
      </c>
      <c r="X22" s="54">
        <f>表2[[#This Row],[列22]]-表2[[#This Row],[列23]]</f>
        <v>53</v>
      </c>
      <c r="Y22" s="54"/>
      <c r="Z22" s="54">
        <v>0</v>
      </c>
      <c r="AA22" s="54">
        <v>0</v>
      </c>
      <c r="AB22" s="54">
        <f t="shared" si="1"/>
        <v>56</v>
      </c>
      <c r="AC22" s="54">
        <v>2</v>
      </c>
      <c r="AD22" s="54">
        <v>38.24</v>
      </c>
      <c r="AE22" s="64">
        <v>1</v>
      </c>
      <c r="AF22" s="64">
        <v>9</v>
      </c>
      <c r="AG22" s="54">
        <v>9</v>
      </c>
    </row>
    <row r="23" s="44" customFormat="1" ht="24" customHeight="1" spans="1:33">
      <c r="A23" s="53" t="s">
        <v>88</v>
      </c>
      <c r="B23" s="54"/>
      <c r="C23" s="54"/>
      <c r="D23" s="54">
        <v>1</v>
      </c>
      <c r="E23" s="54">
        <f>表2[[#This Row],[列33]]*2-表2[[#This Row],[列32]]</f>
        <v>6</v>
      </c>
      <c r="F23" s="54"/>
      <c r="G23" s="54"/>
      <c r="H23" s="54">
        <v>0</v>
      </c>
      <c r="I23" s="54">
        <v>2</v>
      </c>
      <c r="J23" s="54"/>
      <c r="K23" s="54">
        <v>1</v>
      </c>
      <c r="L23" s="54">
        <v>1</v>
      </c>
      <c r="M23" s="54">
        <v>7</v>
      </c>
      <c r="N23" s="54">
        <v>4</v>
      </c>
      <c r="O23" s="54"/>
      <c r="P23" s="54">
        <v>3</v>
      </c>
      <c r="Q23" s="54">
        <v>1</v>
      </c>
      <c r="R23" s="76">
        <f t="shared" si="0"/>
        <v>25</v>
      </c>
      <c r="S23" s="54"/>
      <c r="T23" s="54">
        <v>0</v>
      </c>
      <c r="U23" s="54">
        <f>表2[[#This Row],[列19]]-表2[[#This Row],[列20]]</f>
        <v>0</v>
      </c>
      <c r="V23" s="54">
        <v>28</v>
      </c>
      <c r="W23" s="54">
        <v>0</v>
      </c>
      <c r="X23" s="54">
        <f>表2[[#This Row],[列22]]-表2[[#This Row],[列23]]</f>
        <v>28</v>
      </c>
      <c r="Y23" s="54">
        <v>2</v>
      </c>
      <c r="Z23" s="54">
        <v>0</v>
      </c>
      <c r="AA23" s="54">
        <v>2</v>
      </c>
      <c r="AB23" s="54">
        <f t="shared" si="1"/>
        <v>30</v>
      </c>
      <c r="AC23" s="54">
        <v>1</v>
      </c>
      <c r="AD23" s="54">
        <v>40</v>
      </c>
      <c r="AE23" s="64">
        <v>1</v>
      </c>
      <c r="AF23" s="64">
        <v>6</v>
      </c>
      <c r="AG23" s="54">
        <v>6</v>
      </c>
    </row>
    <row r="24" s="44" customFormat="1" ht="24" customHeight="1" spans="1:33">
      <c r="A24" s="56" t="s">
        <v>89</v>
      </c>
      <c r="B24" s="54">
        <v>1</v>
      </c>
      <c r="C24" s="54">
        <v>2</v>
      </c>
      <c r="D24" s="54"/>
      <c r="E24" s="54">
        <f>表2[[#This Row],[列33]]*2-表2[[#This Row],[列32]]</f>
        <v>5</v>
      </c>
      <c r="F24" s="54">
        <v>4</v>
      </c>
      <c r="G24" s="54">
        <v>1</v>
      </c>
      <c r="H24" s="54"/>
      <c r="I24" s="54">
        <v>1</v>
      </c>
      <c r="J24" s="54">
        <v>2</v>
      </c>
      <c r="K24" s="54"/>
      <c r="L24" s="54">
        <v>1</v>
      </c>
      <c r="M24" s="54">
        <v>1</v>
      </c>
      <c r="N24" s="54">
        <v>1</v>
      </c>
      <c r="O24" s="54">
        <v>2</v>
      </c>
      <c r="P24" s="54">
        <v>1</v>
      </c>
      <c r="Q24" s="54">
        <v>1</v>
      </c>
      <c r="R24" s="76">
        <f t="shared" si="0"/>
        <v>22</v>
      </c>
      <c r="S24" s="54">
        <v>1</v>
      </c>
      <c r="T24" s="54">
        <v>1</v>
      </c>
      <c r="U24" s="54">
        <f>表2[[#This Row],[列19]]-表2[[#This Row],[列20]]</f>
        <v>0</v>
      </c>
      <c r="V24" s="54">
        <v>23</v>
      </c>
      <c r="W24" s="54">
        <v>16</v>
      </c>
      <c r="X24" s="54">
        <f>表2[[#This Row],[列22]]-表2[[#This Row],[列23]]</f>
        <v>7</v>
      </c>
      <c r="Y24" s="54">
        <v>0</v>
      </c>
      <c r="Z24" s="54">
        <v>0</v>
      </c>
      <c r="AA24" s="54">
        <v>0</v>
      </c>
      <c r="AB24" s="54">
        <f t="shared" si="1"/>
        <v>7</v>
      </c>
      <c r="AC24" s="54"/>
      <c r="AD24" s="54">
        <v>14.4</v>
      </c>
      <c r="AE24" s="64">
        <v>2</v>
      </c>
      <c r="AF24" s="64">
        <v>5</v>
      </c>
      <c r="AG24" s="54">
        <v>5</v>
      </c>
    </row>
    <row r="25" s="44" customFormat="1" ht="24" customHeight="1" spans="1:33">
      <c r="A25" s="56" t="s">
        <v>90</v>
      </c>
      <c r="B25" s="54"/>
      <c r="C25" s="54">
        <v>6</v>
      </c>
      <c r="D25" s="54"/>
      <c r="E25" s="54">
        <f>表2[[#This Row],[列33]]*2-表2[[#This Row],[列32]]</f>
        <v>3</v>
      </c>
      <c r="F25" s="54"/>
      <c r="G25" s="54">
        <v>8</v>
      </c>
      <c r="H25" s="54"/>
      <c r="I25" s="54">
        <v>2</v>
      </c>
      <c r="J25" s="54"/>
      <c r="K25" s="54">
        <v>1</v>
      </c>
      <c r="L25" s="54">
        <v>1</v>
      </c>
      <c r="M25" s="54"/>
      <c r="N25" s="54"/>
      <c r="O25" s="54"/>
      <c r="P25" s="54"/>
      <c r="Q25" s="54">
        <v>1</v>
      </c>
      <c r="R25" s="76">
        <f t="shared" si="0"/>
        <v>21</v>
      </c>
      <c r="S25" s="54"/>
      <c r="T25" s="54">
        <v>0</v>
      </c>
      <c r="U25" s="54">
        <f>表2[[#This Row],[列19]]-表2[[#This Row],[列20]]</f>
        <v>0</v>
      </c>
      <c r="V25" s="54">
        <v>22</v>
      </c>
      <c r="W25" s="54">
        <v>22</v>
      </c>
      <c r="X25" s="54">
        <f>表2[[#This Row],[列22]]-表2[[#This Row],[列23]]</f>
        <v>0</v>
      </c>
      <c r="Y25" s="54">
        <v>66</v>
      </c>
      <c r="Z25" s="54">
        <v>66</v>
      </c>
      <c r="AA25" s="54">
        <v>0</v>
      </c>
      <c r="AB25" s="54">
        <f t="shared" si="1"/>
        <v>0</v>
      </c>
      <c r="AC25" s="54">
        <v>3</v>
      </c>
      <c r="AD25" s="54">
        <v>28</v>
      </c>
      <c r="AE25" s="64">
        <v>1</v>
      </c>
      <c r="AF25" s="64">
        <v>8</v>
      </c>
      <c r="AG25" s="54">
        <v>13</v>
      </c>
    </row>
    <row r="26" s="44" customFormat="1" ht="24" customHeight="1" spans="1:33">
      <c r="A26" s="56" t="s">
        <v>91</v>
      </c>
      <c r="B26" s="54">
        <v>9</v>
      </c>
      <c r="C26" s="54"/>
      <c r="D26" s="54">
        <v>1</v>
      </c>
      <c r="E26" s="54">
        <f>表2[[#This Row],[列33]]*2-表2[[#This Row],[列32]]</f>
        <v>40</v>
      </c>
      <c r="F26" s="54">
        <v>20</v>
      </c>
      <c r="G26" s="54"/>
      <c r="H26" s="54"/>
      <c r="I26" s="54"/>
      <c r="J26" s="54"/>
      <c r="K26" s="54"/>
      <c r="L26" s="54"/>
      <c r="M26" s="54">
        <v>5</v>
      </c>
      <c r="N26" s="54"/>
      <c r="O26" s="54"/>
      <c r="P26" s="54">
        <v>7</v>
      </c>
      <c r="Q26" s="54">
        <v>1</v>
      </c>
      <c r="R26" s="76">
        <f t="shared" si="0"/>
        <v>82</v>
      </c>
      <c r="S26" s="54"/>
      <c r="T26" s="54">
        <v>0</v>
      </c>
      <c r="U26" s="54">
        <f>表2[[#This Row],[列19]]-表2[[#This Row],[列20]]</f>
        <v>0</v>
      </c>
      <c r="V26" s="54">
        <v>48</v>
      </c>
      <c r="W26" s="54">
        <v>0</v>
      </c>
      <c r="X26" s="54">
        <f>表2[[#This Row],[列22]]-表2[[#This Row],[列23]]</f>
        <v>48</v>
      </c>
      <c r="Y26" s="54"/>
      <c r="Z26" s="54">
        <v>0</v>
      </c>
      <c r="AA26" s="54">
        <v>0</v>
      </c>
      <c r="AB26" s="54">
        <f t="shared" si="1"/>
        <v>48</v>
      </c>
      <c r="AC26" s="54">
        <v>48</v>
      </c>
      <c r="AD26" s="54">
        <v>20</v>
      </c>
      <c r="AE26" s="64">
        <v>1</v>
      </c>
      <c r="AF26" s="64">
        <v>20</v>
      </c>
      <c r="AG26" s="54">
        <v>0</v>
      </c>
    </row>
    <row r="27" s="85" customFormat="1" ht="24" customHeight="1" spans="1:33">
      <c r="A27" s="56" t="s">
        <v>92</v>
      </c>
      <c r="B27" s="57">
        <v>6</v>
      </c>
      <c r="C27" s="57">
        <v>8</v>
      </c>
      <c r="D27" s="57"/>
      <c r="E27" s="54">
        <f>表2[[#This Row],[列33]]*2-表2[[#This Row],[列32]]</f>
        <v>12</v>
      </c>
      <c r="F27" s="57">
        <v>12</v>
      </c>
      <c r="G27" s="57">
        <v>12</v>
      </c>
      <c r="H27" s="57"/>
      <c r="I27" s="57">
        <v>1</v>
      </c>
      <c r="J27" s="57"/>
      <c r="K27" s="57"/>
      <c r="L27" s="57">
        <v>1</v>
      </c>
      <c r="M27" s="57"/>
      <c r="N27" s="57">
        <v>5</v>
      </c>
      <c r="O27" s="57">
        <v>6</v>
      </c>
      <c r="P27" s="57">
        <v>0</v>
      </c>
      <c r="Q27" s="54">
        <v>1</v>
      </c>
      <c r="R27" s="79">
        <f t="shared" si="0"/>
        <v>63</v>
      </c>
      <c r="S27" s="57"/>
      <c r="T27" s="57">
        <v>0</v>
      </c>
      <c r="U27" s="54">
        <f>表2[[#This Row],[列19]]-表2[[#This Row],[列20]]</f>
        <v>0</v>
      </c>
      <c r="V27" s="57">
        <v>56</v>
      </c>
      <c r="W27" s="57">
        <v>0</v>
      </c>
      <c r="X27" s="54">
        <f>表2[[#This Row],[列22]]-表2[[#This Row],[列23]]</f>
        <v>56</v>
      </c>
      <c r="Y27" s="57">
        <v>8</v>
      </c>
      <c r="Z27" s="57">
        <v>0</v>
      </c>
      <c r="AA27" s="57">
        <v>8</v>
      </c>
      <c r="AB27" s="57">
        <f t="shared" si="1"/>
        <v>64</v>
      </c>
      <c r="AC27" s="57">
        <v>64</v>
      </c>
      <c r="AD27" s="57">
        <v>80</v>
      </c>
      <c r="AE27" s="65">
        <v>1</v>
      </c>
      <c r="AF27" s="65">
        <v>12</v>
      </c>
      <c r="AG27" s="57">
        <v>12</v>
      </c>
    </row>
    <row r="28" ht="49.5" customHeight="1" spans="1:32">
      <c r="A28" s="79" t="s">
        <v>93</v>
      </c>
      <c r="B28" s="76">
        <f t="shared" ref="B28:R28" si="2">SUM(B5:B27)</f>
        <v>160</v>
      </c>
      <c r="C28" s="76">
        <f t="shared" si="2"/>
        <v>141</v>
      </c>
      <c r="D28" s="76">
        <f t="shared" si="2"/>
        <v>40</v>
      </c>
      <c r="E28" s="76">
        <f t="shared" si="2"/>
        <v>282</v>
      </c>
      <c r="F28" s="76">
        <f t="shared" si="2"/>
        <v>163</v>
      </c>
      <c r="G28" s="76">
        <f t="shared" si="2"/>
        <v>198</v>
      </c>
      <c r="H28" s="76">
        <f t="shared" si="2"/>
        <v>8</v>
      </c>
      <c r="I28" s="76">
        <f t="shared" si="2"/>
        <v>25</v>
      </c>
      <c r="J28" s="76">
        <f t="shared" si="2"/>
        <v>12</v>
      </c>
      <c r="K28" s="76">
        <f t="shared" si="2"/>
        <v>17</v>
      </c>
      <c r="L28" s="76">
        <f t="shared" si="2"/>
        <v>18</v>
      </c>
      <c r="M28" s="76">
        <f t="shared" si="2"/>
        <v>72</v>
      </c>
      <c r="N28" s="76">
        <f t="shared" si="2"/>
        <v>86</v>
      </c>
      <c r="O28" s="76">
        <f t="shared" si="2"/>
        <v>76</v>
      </c>
      <c r="P28" s="76">
        <f t="shared" si="2"/>
        <v>76</v>
      </c>
      <c r="Q28" s="76">
        <f t="shared" si="2"/>
        <v>21</v>
      </c>
      <c r="R28" s="76">
        <f t="shared" si="2"/>
        <v>1374</v>
      </c>
      <c r="S28" s="76">
        <f t="shared" ref="S28:AE28" si="3">SUM(S5:S27)</f>
        <v>71</v>
      </c>
      <c r="T28" s="76">
        <f t="shared" si="3"/>
        <v>53</v>
      </c>
      <c r="U28" s="76">
        <f t="shared" si="3"/>
        <v>18</v>
      </c>
      <c r="V28" s="76">
        <f t="shared" si="3"/>
        <v>863</v>
      </c>
      <c r="W28" s="76">
        <f t="shared" si="3"/>
        <v>362</v>
      </c>
      <c r="X28" s="76">
        <f t="shared" si="3"/>
        <v>501</v>
      </c>
      <c r="Y28" s="76">
        <f t="shared" si="3"/>
        <v>359</v>
      </c>
      <c r="Z28" s="76">
        <f t="shared" si="3"/>
        <v>306</v>
      </c>
      <c r="AA28" s="76">
        <f t="shared" si="3"/>
        <v>53</v>
      </c>
      <c r="AB28" s="54">
        <f t="shared" si="1"/>
        <v>572</v>
      </c>
      <c r="AC28" s="76">
        <f t="shared" si="3"/>
        <v>451</v>
      </c>
      <c r="AD28" s="76">
        <f t="shared" si="3"/>
        <v>683.14</v>
      </c>
      <c r="AE28" s="76">
        <f t="shared" si="3"/>
        <v>26</v>
      </c>
      <c r="AF28" s="95"/>
    </row>
    <row r="29" ht="69.75" customHeight="1" spans="1:32">
      <c r="A29" s="46" t="s">
        <v>33</v>
      </c>
      <c r="B29" s="89" t="s">
        <v>94</v>
      </c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</row>
  </sheetData>
  <mergeCells count="21">
    <mergeCell ref="A1:R1"/>
    <mergeCell ref="B2:R2"/>
    <mergeCell ref="S2:AB2"/>
    <mergeCell ref="B3:G3"/>
    <mergeCell ref="H3:J3"/>
    <mergeCell ref="M3:P3"/>
    <mergeCell ref="S3:U3"/>
    <mergeCell ref="V3:X3"/>
    <mergeCell ref="Y3:AA3"/>
    <mergeCell ref="B29:AE29"/>
    <mergeCell ref="A2:A4"/>
    <mergeCell ref="K3:K4"/>
    <mergeCell ref="L3:L4"/>
    <mergeCell ref="R3:R4"/>
    <mergeCell ref="AB3:AB4"/>
    <mergeCell ref="AC2:AC4"/>
    <mergeCell ref="AD2:AD4"/>
    <mergeCell ref="AE2:AE4"/>
    <mergeCell ref="AF2:AF4"/>
    <mergeCell ref="AG2:AG4"/>
    <mergeCell ref="AH2:AH4"/>
  </mergeCells>
  <pageMargins left="0.357638888888889" right="0.357638888888889" top="0.196527777777778" bottom="0.313888888888889" header="0.511805555555556" footer="0.511805555555556"/>
  <pageSetup paperSize="9" orientation="landscape"/>
  <headerFooter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E30"/>
  <sheetViews>
    <sheetView workbookViewId="0">
      <pane ySplit="4" topLeftCell="A26" activePane="bottomLeft" state="frozen"/>
      <selection/>
      <selection pane="bottomLeft" activeCell="AA23" sqref="AA23"/>
    </sheetView>
  </sheetViews>
  <sheetFormatPr defaultColWidth="8.71666666666667" defaultRowHeight="13.5"/>
  <cols>
    <col min="1" max="1" width="11.275" style="45" customWidth="1"/>
    <col min="2" max="3" width="5.23333333333333" style="45" customWidth="1"/>
    <col min="4" max="4" width="4.18333333333333" style="45" customWidth="1"/>
    <col min="5" max="9" width="5.23333333333333" style="45" customWidth="1"/>
    <col min="10" max="10" width="6.15833333333333" style="45" customWidth="1"/>
    <col min="11" max="11" width="3.71666666666667" style="45" customWidth="1"/>
    <col min="12" max="12" width="3.95" style="45" customWidth="1"/>
    <col min="13" max="13" width="4.06666666666667" style="45" customWidth="1"/>
    <col min="14" max="14" width="6.15833333333333" style="45" customWidth="1"/>
    <col min="15" max="15" width="4.88333333333333" style="45" customWidth="1"/>
    <col min="16" max="17" width="4.65" style="45" customWidth="1"/>
    <col min="18" max="18" width="6.39166666666667" style="68" customWidth="1"/>
    <col min="19" max="19" width="4.65" style="45" customWidth="1"/>
    <col min="20" max="20" width="5" style="45" customWidth="1"/>
    <col min="21" max="21" width="4.3" style="45" customWidth="1"/>
    <col min="22" max="22" width="6.15833333333333" style="45" customWidth="1"/>
    <col min="23" max="23" width="4.3" style="45" customWidth="1"/>
    <col min="24" max="24" width="4.65" style="45" customWidth="1"/>
    <col min="25" max="25" width="4.3" style="45" customWidth="1"/>
    <col min="26" max="26" width="4.88333333333333" style="45" customWidth="1"/>
    <col min="27" max="27" width="4.65" style="45" customWidth="1"/>
    <col min="28" max="28" width="6.15833333333333" style="45" customWidth="1"/>
    <col min="29" max="31" width="6.15833333333333" style="45" hidden="1" customWidth="1"/>
    <col min="32" max="16384" width="8.71666666666667" style="45"/>
  </cols>
  <sheetData>
    <row r="1" ht="25.5" customHeight="1" spans="1:31">
      <c r="A1" s="69" t="s">
        <v>95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</row>
    <row r="2" s="66" customFormat="1" ht="26.25" customHeight="1" spans="1:31">
      <c r="A2" s="54" t="s">
        <v>2</v>
      </c>
      <c r="B2" s="54" t="s">
        <v>3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76"/>
      <c r="S2" s="77" t="s">
        <v>4</v>
      </c>
      <c r="T2" s="78"/>
      <c r="U2" s="78"/>
      <c r="V2" s="78"/>
      <c r="W2" s="78"/>
      <c r="X2" s="78"/>
      <c r="Y2" s="78"/>
      <c r="Z2" s="78"/>
      <c r="AA2" s="78"/>
      <c r="AB2" s="81"/>
      <c r="AC2" s="79" t="s">
        <v>14</v>
      </c>
      <c r="AD2" s="79" t="s">
        <v>15</v>
      </c>
      <c r="AE2" s="79" t="s">
        <v>16</v>
      </c>
    </row>
    <row r="3" ht="24.75" customHeight="1" spans="1:31">
      <c r="A3" s="54"/>
      <c r="B3" s="54" t="s">
        <v>5</v>
      </c>
      <c r="C3" s="54"/>
      <c r="D3" s="54"/>
      <c r="E3" s="54"/>
      <c r="F3" s="54"/>
      <c r="G3" s="54"/>
      <c r="H3" s="54" t="s">
        <v>6</v>
      </c>
      <c r="I3" s="54"/>
      <c r="J3" s="54"/>
      <c r="K3" s="54" t="s">
        <v>7</v>
      </c>
      <c r="L3" s="54" t="s">
        <v>8</v>
      </c>
      <c r="M3" s="54" t="s">
        <v>9</v>
      </c>
      <c r="N3" s="54"/>
      <c r="O3" s="54"/>
      <c r="P3" s="54"/>
      <c r="Q3" s="54" t="s">
        <v>10</v>
      </c>
      <c r="R3" s="79" t="s">
        <v>96</v>
      </c>
      <c r="S3" s="76" t="s">
        <v>11</v>
      </c>
      <c r="T3" s="76"/>
      <c r="U3" s="76"/>
      <c r="V3" s="76" t="s">
        <v>12</v>
      </c>
      <c r="W3" s="76"/>
      <c r="X3" s="76"/>
      <c r="Y3" s="76" t="s">
        <v>13</v>
      </c>
      <c r="Z3" s="76"/>
      <c r="AA3" s="76"/>
      <c r="AB3" s="76" t="s">
        <v>61</v>
      </c>
      <c r="AC3" s="82"/>
      <c r="AD3" s="82"/>
      <c r="AE3" s="82"/>
    </row>
    <row r="4" ht="36" spans="1:31">
      <c r="A4" s="54"/>
      <c r="B4" s="54" t="s">
        <v>17</v>
      </c>
      <c r="C4" s="54" t="s">
        <v>18</v>
      </c>
      <c r="D4" s="54" t="s">
        <v>19</v>
      </c>
      <c r="E4" s="54" t="s">
        <v>20</v>
      </c>
      <c r="F4" s="54" t="s">
        <v>21</v>
      </c>
      <c r="G4" s="54" t="s">
        <v>22</v>
      </c>
      <c r="H4" s="54" t="s">
        <v>23</v>
      </c>
      <c r="I4" s="54" t="s">
        <v>24</v>
      </c>
      <c r="J4" s="54" t="s">
        <v>25</v>
      </c>
      <c r="K4" s="54"/>
      <c r="L4" s="54"/>
      <c r="M4" s="54" t="s">
        <v>26</v>
      </c>
      <c r="N4" s="54" t="s">
        <v>27</v>
      </c>
      <c r="O4" s="54" t="s">
        <v>28</v>
      </c>
      <c r="P4" s="54" t="s">
        <v>29</v>
      </c>
      <c r="Q4" s="54" t="s">
        <v>30</v>
      </c>
      <c r="R4" s="80"/>
      <c r="S4" s="54" t="s">
        <v>66</v>
      </c>
      <c r="T4" s="54" t="s">
        <v>67</v>
      </c>
      <c r="U4" s="54" t="s">
        <v>68</v>
      </c>
      <c r="V4" s="54" t="s">
        <v>66</v>
      </c>
      <c r="W4" s="54" t="s">
        <v>67</v>
      </c>
      <c r="X4" s="54" t="s">
        <v>68</v>
      </c>
      <c r="Y4" s="54" t="s">
        <v>66</v>
      </c>
      <c r="Z4" s="54" t="s">
        <v>67</v>
      </c>
      <c r="AA4" s="54" t="s">
        <v>68</v>
      </c>
      <c r="AB4" s="76"/>
      <c r="AC4" s="80"/>
      <c r="AD4" s="80"/>
      <c r="AE4" s="80"/>
    </row>
    <row r="5" s="44" customFormat="1" ht="24.95" customHeight="1" spans="1:31">
      <c r="A5" s="53" t="s">
        <v>97</v>
      </c>
      <c r="B5" s="54"/>
      <c r="C5" s="54">
        <v>96</v>
      </c>
      <c r="D5" s="54"/>
      <c r="E5" s="54">
        <v>10</v>
      </c>
      <c r="F5" s="54">
        <v>64</v>
      </c>
      <c r="G5" s="54">
        <v>6</v>
      </c>
      <c r="H5" s="54">
        <v>15</v>
      </c>
      <c r="I5" s="54">
        <v>16</v>
      </c>
      <c r="J5" s="54">
        <v>15</v>
      </c>
      <c r="K5" s="54">
        <v>1</v>
      </c>
      <c r="L5" s="74">
        <v>1</v>
      </c>
      <c r="M5" s="54">
        <v>20</v>
      </c>
      <c r="N5" s="54">
        <v>100</v>
      </c>
      <c r="O5" s="54">
        <v>30</v>
      </c>
      <c r="P5" s="54">
        <v>20</v>
      </c>
      <c r="Q5" s="54">
        <v>1</v>
      </c>
      <c r="R5" s="76">
        <f>SUM(B5:P5)</f>
        <v>394</v>
      </c>
      <c r="S5" s="54">
        <v>50</v>
      </c>
      <c r="T5" s="54">
        <v>0</v>
      </c>
      <c r="U5" s="54">
        <v>50</v>
      </c>
      <c r="V5" s="54">
        <v>270</v>
      </c>
      <c r="W5" s="54">
        <v>0</v>
      </c>
      <c r="X5" s="54">
        <f>表1[[#This Row],[列22]]-表1[[#This Row],[列23]]</f>
        <v>270</v>
      </c>
      <c r="Y5" s="54">
        <v>0</v>
      </c>
      <c r="Z5" s="54">
        <v>0</v>
      </c>
      <c r="AA5" s="54">
        <f>表1[[#This Row],[列25]]-表1[[#This Row],[列26]]</f>
        <v>0</v>
      </c>
      <c r="AB5" s="54">
        <f>U5+X5+AA5</f>
        <v>320</v>
      </c>
      <c r="AC5" s="54">
        <v>23</v>
      </c>
      <c r="AD5" s="54">
        <v>10</v>
      </c>
      <c r="AE5" s="64">
        <v>21</v>
      </c>
    </row>
    <row r="6" s="44" customFormat="1" ht="24.95" customHeight="1" spans="1:31">
      <c r="A6" s="53" t="s">
        <v>98</v>
      </c>
      <c r="B6" s="54"/>
      <c r="C6" s="54"/>
      <c r="D6" s="54"/>
      <c r="E6" s="54">
        <v>6</v>
      </c>
      <c r="F6" s="54">
        <v>18</v>
      </c>
      <c r="G6" s="54">
        <v>2</v>
      </c>
      <c r="H6" s="54">
        <v>4</v>
      </c>
      <c r="I6" s="54">
        <v>4</v>
      </c>
      <c r="J6" s="54">
        <v>6</v>
      </c>
      <c r="K6" s="54">
        <v>1</v>
      </c>
      <c r="L6" s="54">
        <v>2</v>
      </c>
      <c r="M6" s="54">
        <v>1</v>
      </c>
      <c r="N6" s="54"/>
      <c r="O6" s="54"/>
      <c r="P6" s="54">
        <v>2</v>
      </c>
      <c r="Q6" s="54">
        <v>1</v>
      </c>
      <c r="R6" s="76">
        <f t="shared" ref="R6:R28" si="0">SUM(B6:P6)</f>
        <v>46</v>
      </c>
      <c r="S6" s="54">
        <v>11</v>
      </c>
      <c r="T6" s="54">
        <v>11</v>
      </c>
      <c r="U6" s="54">
        <v>0</v>
      </c>
      <c r="V6" s="54">
        <v>243</v>
      </c>
      <c r="W6" s="54">
        <v>243</v>
      </c>
      <c r="X6" s="54">
        <f>表1[[#This Row],[列22]]-表1[[#This Row],[列23]]</f>
        <v>0</v>
      </c>
      <c r="Y6" s="54"/>
      <c r="Z6" s="54">
        <v>0</v>
      </c>
      <c r="AA6" s="54">
        <f>表1[[#This Row],[列25]]-表1[[#This Row],[列26]]</f>
        <v>0</v>
      </c>
      <c r="AB6" s="54">
        <f t="shared" ref="AB6:AB29" si="1">U6+X6+AA6</f>
        <v>0</v>
      </c>
      <c r="AC6" s="54">
        <v>7</v>
      </c>
      <c r="AD6" s="54">
        <v>40</v>
      </c>
      <c r="AE6" s="64">
        <v>9</v>
      </c>
    </row>
    <row r="7" s="44" customFormat="1" ht="24.95" customHeight="1" spans="1:31">
      <c r="A7" s="53" t="s">
        <v>99</v>
      </c>
      <c r="B7" s="70">
        <v>78</v>
      </c>
      <c r="C7" s="70">
        <v>53</v>
      </c>
      <c r="D7" s="70">
        <v>20</v>
      </c>
      <c r="E7" s="70">
        <v>5</v>
      </c>
      <c r="F7" s="70">
        <v>8</v>
      </c>
      <c r="G7" s="70">
        <v>2</v>
      </c>
      <c r="H7" s="70">
        <v>18</v>
      </c>
      <c r="I7" s="70">
        <v>4</v>
      </c>
      <c r="J7" s="70">
        <v>30</v>
      </c>
      <c r="K7" s="70">
        <v>1</v>
      </c>
      <c r="L7" s="70">
        <v>1</v>
      </c>
      <c r="M7" s="70">
        <v>5</v>
      </c>
      <c r="N7" s="70">
        <v>28</v>
      </c>
      <c r="O7" s="70">
        <v>26</v>
      </c>
      <c r="P7" s="75">
        <v>30</v>
      </c>
      <c r="Q7" s="54">
        <v>1</v>
      </c>
      <c r="R7" s="76">
        <f t="shared" si="0"/>
        <v>309</v>
      </c>
      <c r="S7" s="75">
        <v>1</v>
      </c>
      <c r="T7" s="54">
        <v>0</v>
      </c>
      <c r="U7" s="54">
        <v>1</v>
      </c>
      <c r="V7" s="75">
        <v>3</v>
      </c>
      <c r="W7" s="54">
        <v>0</v>
      </c>
      <c r="X7" s="54">
        <f>表1[[#This Row],[列22]]-表1[[#This Row],[列23]]</f>
        <v>3</v>
      </c>
      <c r="Y7" s="75">
        <v>15</v>
      </c>
      <c r="Z7" s="54">
        <v>0</v>
      </c>
      <c r="AA7" s="54">
        <f>表1[[#This Row],[列25]]-表1[[#This Row],[列26]]</f>
        <v>15</v>
      </c>
      <c r="AB7" s="54">
        <f t="shared" si="1"/>
        <v>19</v>
      </c>
      <c r="AC7" s="75">
        <v>14</v>
      </c>
      <c r="AD7" s="83">
        <v>40</v>
      </c>
      <c r="AE7" s="84">
        <v>8</v>
      </c>
    </row>
    <row r="8" s="44" customFormat="1" ht="24.95" customHeight="1" spans="1:31">
      <c r="A8" s="53" t="s">
        <v>100</v>
      </c>
      <c r="B8" s="54">
        <v>44</v>
      </c>
      <c r="C8" s="54">
        <v>84</v>
      </c>
      <c r="D8" s="54">
        <v>14</v>
      </c>
      <c r="E8" s="54">
        <v>6</v>
      </c>
      <c r="F8" s="54">
        <v>22</v>
      </c>
      <c r="G8" s="54">
        <v>2</v>
      </c>
      <c r="H8" s="54"/>
      <c r="I8" s="54">
        <v>10</v>
      </c>
      <c r="J8" s="54">
        <v>24</v>
      </c>
      <c r="K8" s="54">
        <v>1</v>
      </c>
      <c r="L8" s="54">
        <v>1</v>
      </c>
      <c r="M8" s="54"/>
      <c r="N8" s="54">
        <v>12</v>
      </c>
      <c r="O8" s="54">
        <v>6</v>
      </c>
      <c r="P8" s="54"/>
      <c r="Q8" s="54">
        <v>1</v>
      </c>
      <c r="R8" s="76">
        <f t="shared" si="0"/>
        <v>226</v>
      </c>
      <c r="S8" s="54">
        <v>4</v>
      </c>
      <c r="T8" s="54">
        <v>4</v>
      </c>
      <c r="U8" s="54">
        <v>0</v>
      </c>
      <c r="V8" s="54">
        <v>12</v>
      </c>
      <c r="W8" s="54">
        <v>12</v>
      </c>
      <c r="X8" s="54">
        <f>表1[[#This Row],[列22]]-表1[[#This Row],[列23]]</f>
        <v>0</v>
      </c>
      <c r="Y8" s="54"/>
      <c r="Z8" s="54">
        <v>0</v>
      </c>
      <c r="AA8" s="54">
        <f>表1[[#This Row],[列25]]-表1[[#This Row],[列26]]</f>
        <v>0</v>
      </c>
      <c r="AB8" s="54">
        <f t="shared" si="1"/>
        <v>0</v>
      </c>
      <c r="AC8" s="54">
        <v>2</v>
      </c>
      <c r="AD8" s="54">
        <v>10</v>
      </c>
      <c r="AE8" s="64">
        <v>6</v>
      </c>
    </row>
    <row r="9" s="44" customFormat="1" ht="24.95" customHeight="1" spans="1:31">
      <c r="A9" s="53" t="s">
        <v>101</v>
      </c>
      <c r="B9" s="54">
        <v>62</v>
      </c>
      <c r="C9" s="54">
        <v>61</v>
      </c>
      <c r="D9" s="54">
        <v>17</v>
      </c>
      <c r="E9" s="54">
        <v>4</v>
      </c>
      <c r="F9" s="54">
        <v>4</v>
      </c>
      <c r="G9" s="54">
        <v>2</v>
      </c>
      <c r="H9" s="54">
        <v>2</v>
      </c>
      <c r="I9" s="54">
        <v>2</v>
      </c>
      <c r="J9" s="54">
        <v>18</v>
      </c>
      <c r="K9" s="54">
        <v>1</v>
      </c>
      <c r="L9" s="54">
        <v>2</v>
      </c>
      <c r="M9" s="54">
        <v>8</v>
      </c>
      <c r="N9" s="54">
        <v>51</v>
      </c>
      <c r="O9" s="54">
        <v>8</v>
      </c>
      <c r="P9" s="54">
        <v>4</v>
      </c>
      <c r="Q9" s="54">
        <v>1</v>
      </c>
      <c r="R9" s="76">
        <f t="shared" si="0"/>
        <v>246</v>
      </c>
      <c r="S9" s="54">
        <v>4</v>
      </c>
      <c r="T9" s="54">
        <v>4</v>
      </c>
      <c r="U9" s="54">
        <v>0</v>
      </c>
      <c r="V9" s="54">
        <v>16</v>
      </c>
      <c r="W9" s="54">
        <v>16</v>
      </c>
      <c r="X9" s="54">
        <f>表1[[#This Row],[列22]]-表1[[#This Row],[列23]]</f>
        <v>0</v>
      </c>
      <c r="Y9" s="54">
        <v>0</v>
      </c>
      <c r="Z9" s="54">
        <v>0</v>
      </c>
      <c r="AA9" s="54">
        <f>表1[[#This Row],[列25]]-表1[[#This Row],[列26]]</f>
        <v>0</v>
      </c>
      <c r="AB9" s="54">
        <f t="shared" si="1"/>
        <v>0</v>
      </c>
      <c r="AC9" s="54">
        <v>4</v>
      </c>
      <c r="AD9" s="54">
        <v>52</v>
      </c>
      <c r="AE9" s="64">
        <v>1</v>
      </c>
    </row>
    <row r="10" s="44" customFormat="1" ht="24.95" customHeight="1" spans="1:31">
      <c r="A10" s="53" t="s">
        <v>102</v>
      </c>
      <c r="B10" s="54">
        <v>6</v>
      </c>
      <c r="C10" s="54">
        <v>32</v>
      </c>
      <c r="D10" s="54">
        <v>6</v>
      </c>
      <c r="E10" s="54">
        <v>4</v>
      </c>
      <c r="F10" s="54">
        <v>4</v>
      </c>
      <c r="G10" s="54">
        <v>2</v>
      </c>
      <c r="H10" s="54">
        <v>2</v>
      </c>
      <c r="I10" s="54">
        <v>1</v>
      </c>
      <c r="J10" s="54">
        <v>2</v>
      </c>
      <c r="K10" s="54">
        <v>1</v>
      </c>
      <c r="L10" s="54">
        <v>1</v>
      </c>
      <c r="M10" s="54">
        <v>4</v>
      </c>
      <c r="N10" s="54">
        <v>4</v>
      </c>
      <c r="O10" s="54">
        <v>6</v>
      </c>
      <c r="P10" s="54">
        <v>10</v>
      </c>
      <c r="Q10" s="54">
        <v>1</v>
      </c>
      <c r="R10" s="76">
        <f t="shared" si="0"/>
        <v>85</v>
      </c>
      <c r="S10" s="54">
        <v>1</v>
      </c>
      <c r="T10" s="54">
        <v>1</v>
      </c>
      <c r="U10" s="54">
        <v>0</v>
      </c>
      <c r="V10" s="54">
        <v>119</v>
      </c>
      <c r="W10" s="54">
        <v>12</v>
      </c>
      <c r="X10" s="54">
        <f>表1[[#This Row],[列22]]-表1[[#This Row],[列23]]</f>
        <v>107</v>
      </c>
      <c r="Y10" s="54">
        <v>8</v>
      </c>
      <c r="Z10" s="54">
        <v>0</v>
      </c>
      <c r="AA10" s="54">
        <f>表1[[#This Row],[列25]]-表1[[#This Row],[列26]]</f>
        <v>8</v>
      </c>
      <c r="AB10" s="54">
        <f t="shared" si="1"/>
        <v>115</v>
      </c>
      <c r="AC10" s="54"/>
      <c r="AD10" s="54"/>
      <c r="AE10" s="64"/>
    </row>
    <row r="11" s="44" customFormat="1" ht="24.95" customHeight="1" spans="1:31">
      <c r="A11" s="53" t="s">
        <v>103</v>
      </c>
      <c r="B11" s="54">
        <v>2</v>
      </c>
      <c r="C11" s="54">
        <v>54</v>
      </c>
      <c r="D11" s="54">
        <v>2</v>
      </c>
      <c r="E11" s="54">
        <v>4</v>
      </c>
      <c r="F11" s="54">
        <v>4</v>
      </c>
      <c r="G11" s="54">
        <v>2</v>
      </c>
      <c r="H11" s="54">
        <v>1</v>
      </c>
      <c r="I11" s="54"/>
      <c r="J11" s="54"/>
      <c r="K11" s="54">
        <v>1</v>
      </c>
      <c r="L11" s="54"/>
      <c r="M11" s="54"/>
      <c r="N11" s="54"/>
      <c r="O11" s="54"/>
      <c r="P11" s="54">
        <v>18</v>
      </c>
      <c r="Q11" s="54">
        <v>1</v>
      </c>
      <c r="R11" s="76">
        <f t="shared" si="0"/>
        <v>88</v>
      </c>
      <c r="S11" s="54">
        <v>4</v>
      </c>
      <c r="T11" s="54">
        <v>4</v>
      </c>
      <c r="U11" s="54">
        <v>0</v>
      </c>
      <c r="V11" s="54">
        <v>146</v>
      </c>
      <c r="W11" s="54">
        <v>16</v>
      </c>
      <c r="X11" s="54">
        <f>表1[[#This Row],[列22]]-表1[[#This Row],[列23]]</f>
        <v>130</v>
      </c>
      <c r="Y11" s="54">
        <v>4</v>
      </c>
      <c r="Z11" s="54">
        <v>0</v>
      </c>
      <c r="AA11" s="54">
        <f>表1[[#This Row],[列25]]-表1[[#This Row],[列26]]</f>
        <v>4</v>
      </c>
      <c r="AB11" s="54">
        <f t="shared" si="1"/>
        <v>134</v>
      </c>
      <c r="AC11" s="54">
        <v>8</v>
      </c>
      <c r="AD11" s="54">
        <v>22</v>
      </c>
      <c r="AE11" s="64">
        <v>5</v>
      </c>
    </row>
    <row r="12" customFormat="1" ht="24.95" customHeight="1" spans="1:31">
      <c r="A12" s="53" t="s">
        <v>104</v>
      </c>
      <c r="B12" s="54">
        <v>20</v>
      </c>
      <c r="C12" s="54">
        <v>32</v>
      </c>
      <c r="D12" s="54"/>
      <c r="E12" s="54">
        <v>4</v>
      </c>
      <c r="F12" s="54">
        <v>5</v>
      </c>
      <c r="G12" s="54">
        <v>2</v>
      </c>
      <c r="H12" s="54">
        <v>2</v>
      </c>
      <c r="I12" s="54">
        <v>2</v>
      </c>
      <c r="J12" s="54">
        <v>4</v>
      </c>
      <c r="K12" s="54">
        <v>1</v>
      </c>
      <c r="L12" s="54">
        <v>1</v>
      </c>
      <c r="M12" s="54"/>
      <c r="N12" s="54">
        <v>10</v>
      </c>
      <c r="O12" s="54">
        <v>8</v>
      </c>
      <c r="P12" s="54">
        <v>20</v>
      </c>
      <c r="Q12" s="54">
        <v>1</v>
      </c>
      <c r="R12" s="76">
        <f t="shared" si="0"/>
        <v>111</v>
      </c>
      <c r="S12" s="54">
        <v>11</v>
      </c>
      <c r="T12" s="54">
        <v>11</v>
      </c>
      <c r="U12" s="54">
        <v>0</v>
      </c>
      <c r="V12" s="54">
        <v>23</v>
      </c>
      <c r="W12" s="54">
        <v>23</v>
      </c>
      <c r="X12" s="54">
        <f>表1[[#This Row],[列22]]-表1[[#This Row],[列23]]</f>
        <v>0</v>
      </c>
      <c r="Y12" s="54"/>
      <c r="Z12" s="54">
        <v>0</v>
      </c>
      <c r="AA12" s="54">
        <f>表1[[#This Row],[列25]]-表1[[#This Row],[列26]]</f>
        <v>0</v>
      </c>
      <c r="AB12" s="54">
        <f t="shared" si="1"/>
        <v>0</v>
      </c>
      <c r="AC12" s="54">
        <v>2</v>
      </c>
      <c r="AD12" s="54">
        <v>20</v>
      </c>
      <c r="AE12" s="64">
        <v>6</v>
      </c>
    </row>
    <row r="13" s="44" customFormat="1" ht="24.95" customHeight="1" spans="1:31">
      <c r="A13" s="56" t="s">
        <v>105</v>
      </c>
      <c r="B13" s="54"/>
      <c r="C13" s="54">
        <v>36</v>
      </c>
      <c r="D13" s="54">
        <v>13</v>
      </c>
      <c r="E13" s="54">
        <v>4</v>
      </c>
      <c r="F13" s="54">
        <v>5</v>
      </c>
      <c r="G13" s="54">
        <v>2</v>
      </c>
      <c r="H13" s="54">
        <v>2</v>
      </c>
      <c r="I13" s="54">
        <v>1</v>
      </c>
      <c r="J13" s="54">
        <v>2</v>
      </c>
      <c r="K13" s="54">
        <v>1</v>
      </c>
      <c r="L13" s="54">
        <v>2</v>
      </c>
      <c r="M13" s="54">
        <v>10</v>
      </c>
      <c r="N13" s="54">
        <v>2</v>
      </c>
      <c r="O13" s="54"/>
      <c r="P13" s="54">
        <v>12</v>
      </c>
      <c r="Q13" s="54">
        <v>1</v>
      </c>
      <c r="R13" s="76">
        <f t="shared" si="0"/>
        <v>92</v>
      </c>
      <c r="S13" s="54">
        <v>16</v>
      </c>
      <c r="T13" s="54">
        <v>16</v>
      </c>
      <c r="U13" s="54">
        <v>0</v>
      </c>
      <c r="V13" s="54">
        <v>108</v>
      </c>
      <c r="W13" s="54">
        <v>108</v>
      </c>
      <c r="X13" s="54">
        <f>表1[[#This Row],[列22]]-表1[[#This Row],[列23]]</f>
        <v>0</v>
      </c>
      <c r="Y13" s="54">
        <v>73</v>
      </c>
      <c r="Z13" s="54">
        <v>73</v>
      </c>
      <c r="AA13" s="54">
        <f>表1[[#This Row],[列25]]-表1[[#This Row],[列26]]</f>
        <v>0</v>
      </c>
      <c r="AB13" s="54">
        <f t="shared" si="1"/>
        <v>0</v>
      </c>
      <c r="AC13" s="54">
        <v>197</v>
      </c>
      <c r="AD13" s="54">
        <v>6</v>
      </c>
      <c r="AE13" s="64">
        <v>4</v>
      </c>
    </row>
    <row r="14" s="44" customFormat="1" ht="24.95" customHeight="1" spans="1:31">
      <c r="A14" s="53" t="s">
        <v>106</v>
      </c>
      <c r="B14" s="54"/>
      <c r="C14" s="54">
        <v>32</v>
      </c>
      <c r="D14" s="54"/>
      <c r="E14" s="54">
        <v>6</v>
      </c>
      <c r="F14" s="54">
        <v>5</v>
      </c>
      <c r="G14" s="54"/>
      <c r="H14" s="54"/>
      <c r="I14" s="54"/>
      <c r="J14" s="54"/>
      <c r="K14" s="54">
        <v>1</v>
      </c>
      <c r="L14" s="54">
        <v>1</v>
      </c>
      <c r="M14" s="54"/>
      <c r="N14" s="54"/>
      <c r="O14" s="54"/>
      <c r="P14" s="54"/>
      <c r="Q14" s="54">
        <v>1</v>
      </c>
      <c r="R14" s="76">
        <f t="shared" si="0"/>
        <v>45</v>
      </c>
      <c r="S14" s="54"/>
      <c r="T14" s="54">
        <v>0</v>
      </c>
      <c r="U14" s="54">
        <v>0</v>
      </c>
      <c r="V14" s="54">
        <v>72</v>
      </c>
      <c r="W14" s="54">
        <v>72</v>
      </c>
      <c r="X14" s="54">
        <f>表1[[#This Row],[列22]]-表1[[#This Row],[列23]]</f>
        <v>0</v>
      </c>
      <c r="Y14" s="54">
        <v>60</v>
      </c>
      <c r="Z14" s="54">
        <v>60</v>
      </c>
      <c r="AA14" s="54">
        <f>表1[[#This Row],[列25]]-表1[[#This Row],[列26]]</f>
        <v>0</v>
      </c>
      <c r="AB14" s="54">
        <f t="shared" si="1"/>
        <v>0</v>
      </c>
      <c r="AC14" s="54">
        <v>9</v>
      </c>
      <c r="AD14" s="54">
        <v>40</v>
      </c>
      <c r="AE14" s="64">
        <v>3</v>
      </c>
    </row>
    <row r="15" s="44" customFormat="1" ht="24.95" customHeight="1" spans="1:31">
      <c r="A15" s="53" t="s">
        <v>107</v>
      </c>
      <c r="B15" s="54">
        <v>15</v>
      </c>
      <c r="C15" s="54">
        <v>2</v>
      </c>
      <c r="D15" s="54">
        <v>5</v>
      </c>
      <c r="E15" s="54">
        <v>2</v>
      </c>
      <c r="F15" s="54">
        <v>5</v>
      </c>
      <c r="G15" s="54"/>
      <c r="H15" s="54"/>
      <c r="I15" s="54">
        <v>4</v>
      </c>
      <c r="J15" s="54"/>
      <c r="K15" s="54">
        <v>1</v>
      </c>
      <c r="L15" s="54"/>
      <c r="M15" s="54">
        <v>8</v>
      </c>
      <c r="N15" s="54">
        <v>8</v>
      </c>
      <c r="O15" s="54">
        <v>8</v>
      </c>
      <c r="P15" s="54"/>
      <c r="Q15" s="54">
        <v>1</v>
      </c>
      <c r="R15" s="76">
        <f t="shared" si="0"/>
        <v>58</v>
      </c>
      <c r="S15" s="54"/>
      <c r="T15" s="54">
        <v>0</v>
      </c>
      <c r="U15" s="54">
        <v>0</v>
      </c>
      <c r="V15" s="54">
        <v>50</v>
      </c>
      <c r="W15" s="54">
        <v>50</v>
      </c>
      <c r="X15" s="54">
        <f>表1[[#This Row],[列22]]-表1[[#This Row],[列23]]</f>
        <v>0</v>
      </c>
      <c r="Y15" s="54">
        <v>8</v>
      </c>
      <c r="Z15" s="54">
        <v>8</v>
      </c>
      <c r="AA15" s="54">
        <f>表1[[#This Row],[列25]]-表1[[#This Row],[列26]]</f>
        <v>0</v>
      </c>
      <c r="AB15" s="54">
        <f t="shared" si="1"/>
        <v>0</v>
      </c>
      <c r="AC15" s="54"/>
      <c r="AD15" s="54"/>
      <c r="AE15" s="64"/>
    </row>
    <row r="16" s="44" customFormat="1" ht="24.95" customHeight="1" spans="1:31">
      <c r="A16" s="53" t="s">
        <v>108</v>
      </c>
      <c r="B16" s="54">
        <v>10</v>
      </c>
      <c r="C16" s="54">
        <v>24</v>
      </c>
      <c r="D16" s="54">
        <v>8</v>
      </c>
      <c r="E16" s="54">
        <v>2</v>
      </c>
      <c r="F16" s="54">
        <v>2</v>
      </c>
      <c r="G16" s="54">
        <v>2</v>
      </c>
      <c r="H16" s="54">
        <v>10</v>
      </c>
      <c r="I16" s="54">
        <v>2</v>
      </c>
      <c r="J16" s="54">
        <v>10</v>
      </c>
      <c r="K16" s="54">
        <v>2</v>
      </c>
      <c r="L16" s="54">
        <v>8</v>
      </c>
      <c r="M16" s="54">
        <v>6</v>
      </c>
      <c r="N16" s="54">
        <v>10</v>
      </c>
      <c r="O16" s="54">
        <v>10</v>
      </c>
      <c r="P16" s="54">
        <v>10</v>
      </c>
      <c r="Q16" s="54">
        <v>1</v>
      </c>
      <c r="R16" s="76">
        <f t="shared" si="0"/>
        <v>116</v>
      </c>
      <c r="S16" s="54">
        <v>38</v>
      </c>
      <c r="T16" s="54">
        <v>0</v>
      </c>
      <c r="U16" s="54">
        <v>38</v>
      </c>
      <c r="V16" s="54"/>
      <c r="W16" s="54">
        <v>0</v>
      </c>
      <c r="X16" s="54">
        <f>表1[[#This Row],[列22]]-表1[[#This Row],[列23]]</f>
        <v>0</v>
      </c>
      <c r="Y16" s="54">
        <v>80</v>
      </c>
      <c r="Z16" s="54">
        <v>0</v>
      </c>
      <c r="AA16" s="54">
        <f>表1[[#This Row],[列25]]-表1[[#This Row],[列26]]</f>
        <v>80</v>
      </c>
      <c r="AB16" s="54">
        <f t="shared" si="1"/>
        <v>118</v>
      </c>
      <c r="AC16" s="54">
        <v>16</v>
      </c>
      <c r="AD16" s="54">
        <v>60</v>
      </c>
      <c r="AE16" s="64">
        <v>12</v>
      </c>
    </row>
    <row r="17" s="44" customFormat="1" ht="24.95" customHeight="1" spans="1:31">
      <c r="A17" s="53" t="s">
        <v>109</v>
      </c>
      <c r="B17" s="54">
        <v>24</v>
      </c>
      <c r="C17" s="54">
        <v>13</v>
      </c>
      <c r="D17" s="54">
        <v>22</v>
      </c>
      <c r="E17" s="54">
        <v>2</v>
      </c>
      <c r="F17" s="54">
        <v>2</v>
      </c>
      <c r="G17" s="54">
        <v>1</v>
      </c>
      <c r="H17" s="54">
        <v>4</v>
      </c>
      <c r="I17" s="54">
        <v>1</v>
      </c>
      <c r="J17" s="54">
        <v>2</v>
      </c>
      <c r="K17" s="54">
        <v>1</v>
      </c>
      <c r="L17" s="54">
        <v>1</v>
      </c>
      <c r="M17" s="54"/>
      <c r="N17" s="54"/>
      <c r="O17" s="54">
        <v>4</v>
      </c>
      <c r="P17" s="54"/>
      <c r="Q17" s="54">
        <v>1</v>
      </c>
      <c r="R17" s="76">
        <f t="shared" si="0"/>
        <v>77</v>
      </c>
      <c r="S17" s="54">
        <v>2</v>
      </c>
      <c r="T17" s="54">
        <v>2</v>
      </c>
      <c r="U17" s="54">
        <v>0</v>
      </c>
      <c r="V17" s="54">
        <v>22</v>
      </c>
      <c r="W17" s="54">
        <v>22</v>
      </c>
      <c r="X17" s="54">
        <f>表1[[#This Row],[列22]]-表1[[#This Row],[列23]]</f>
        <v>0</v>
      </c>
      <c r="Y17" s="54">
        <v>8</v>
      </c>
      <c r="Z17" s="54">
        <v>8</v>
      </c>
      <c r="AA17" s="54">
        <f>表1[[#This Row],[列25]]-表1[[#This Row],[列26]]</f>
        <v>0</v>
      </c>
      <c r="AB17" s="54">
        <f t="shared" si="1"/>
        <v>0</v>
      </c>
      <c r="AC17" s="54">
        <v>3</v>
      </c>
      <c r="AD17" s="54">
        <v>13</v>
      </c>
      <c r="AE17" s="64">
        <v>1</v>
      </c>
    </row>
    <row r="18" s="44" customFormat="1" ht="24.95" customHeight="1" spans="1:31">
      <c r="A18" s="53" t="s">
        <v>110</v>
      </c>
      <c r="B18" s="54">
        <v>15</v>
      </c>
      <c r="C18" s="54">
        <v>25</v>
      </c>
      <c r="D18" s="54"/>
      <c r="E18" s="54">
        <v>2</v>
      </c>
      <c r="F18" s="54">
        <v>2</v>
      </c>
      <c r="G18" s="54">
        <v>1</v>
      </c>
      <c r="H18" s="54">
        <v>2</v>
      </c>
      <c r="I18" s="54"/>
      <c r="J18" s="54">
        <v>2</v>
      </c>
      <c r="K18" s="54">
        <v>1</v>
      </c>
      <c r="L18" s="54"/>
      <c r="M18" s="54"/>
      <c r="N18" s="54">
        <v>11</v>
      </c>
      <c r="O18" s="54"/>
      <c r="P18" s="54">
        <v>3</v>
      </c>
      <c r="Q18" s="54">
        <v>1</v>
      </c>
      <c r="R18" s="76">
        <f t="shared" si="0"/>
        <v>64</v>
      </c>
      <c r="S18" s="54">
        <v>8</v>
      </c>
      <c r="T18" s="54">
        <v>8</v>
      </c>
      <c r="U18" s="54">
        <v>0</v>
      </c>
      <c r="V18" s="54">
        <v>48</v>
      </c>
      <c r="W18" s="54">
        <v>48</v>
      </c>
      <c r="X18" s="54">
        <f>表1[[#This Row],[列22]]-表1[[#This Row],[列23]]</f>
        <v>0</v>
      </c>
      <c r="Y18" s="54"/>
      <c r="Z18" s="54">
        <v>0</v>
      </c>
      <c r="AA18" s="54">
        <f>表1[[#This Row],[列25]]-表1[[#This Row],[列26]]</f>
        <v>0</v>
      </c>
      <c r="AB18" s="54">
        <f t="shared" si="1"/>
        <v>0</v>
      </c>
      <c r="AC18" s="54">
        <v>4</v>
      </c>
      <c r="AD18" s="54">
        <v>20</v>
      </c>
      <c r="AE18" s="64">
        <v>3</v>
      </c>
    </row>
    <row r="19" s="44" customFormat="1" ht="24.95" customHeight="1" spans="1:31">
      <c r="A19" s="53" t="s">
        <v>111</v>
      </c>
      <c r="B19" s="54">
        <v>16</v>
      </c>
      <c r="C19" s="54">
        <v>8</v>
      </c>
      <c r="D19" s="54">
        <v>3</v>
      </c>
      <c r="E19" s="54">
        <v>2</v>
      </c>
      <c r="F19" s="54">
        <v>2</v>
      </c>
      <c r="G19" s="54">
        <v>2</v>
      </c>
      <c r="H19" s="54">
        <v>2</v>
      </c>
      <c r="I19" s="54">
        <v>6</v>
      </c>
      <c r="J19" s="54">
        <v>4</v>
      </c>
      <c r="K19" s="54">
        <v>2</v>
      </c>
      <c r="L19" s="54">
        <v>2</v>
      </c>
      <c r="M19" s="54">
        <v>4</v>
      </c>
      <c r="N19" s="54">
        <v>6</v>
      </c>
      <c r="O19" s="54">
        <v>4</v>
      </c>
      <c r="P19" s="54">
        <v>10</v>
      </c>
      <c r="Q19" s="54">
        <v>1</v>
      </c>
      <c r="R19" s="76">
        <f t="shared" si="0"/>
        <v>73</v>
      </c>
      <c r="S19" s="54">
        <v>2</v>
      </c>
      <c r="T19" s="54">
        <v>2</v>
      </c>
      <c r="U19" s="54">
        <v>0</v>
      </c>
      <c r="V19" s="54">
        <v>14</v>
      </c>
      <c r="W19" s="54">
        <v>14</v>
      </c>
      <c r="X19" s="54">
        <f>表1[[#This Row],[列22]]-表1[[#This Row],[列23]]</f>
        <v>0</v>
      </c>
      <c r="Y19" s="54">
        <v>0</v>
      </c>
      <c r="Z19" s="54">
        <v>0</v>
      </c>
      <c r="AA19" s="54">
        <f>表1[[#This Row],[列25]]-表1[[#This Row],[列26]]</f>
        <v>0</v>
      </c>
      <c r="AB19" s="54">
        <f t="shared" si="1"/>
        <v>0</v>
      </c>
      <c r="AC19" s="54">
        <v>1</v>
      </c>
      <c r="AD19" s="54">
        <v>49</v>
      </c>
      <c r="AE19" s="64">
        <v>1</v>
      </c>
    </row>
    <row r="20" s="44" customFormat="1" ht="24.95" customHeight="1" spans="1:31">
      <c r="A20" s="53" t="s">
        <v>112</v>
      </c>
      <c r="B20" s="54">
        <v>34</v>
      </c>
      <c r="C20" s="54">
        <v>11</v>
      </c>
      <c r="D20" s="54">
        <v>2</v>
      </c>
      <c r="E20" s="54">
        <v>2</v>
      </c>
      <c r="F20" s="54">
        <v>2</v>
      </c>
      <c r="G20" s="54">
        <v>2</v>
      </c>
      <c r="H20" s="54"/>
      <c r="I20" s="54">
        <v>3</v>
      </c>
      <c r="J20" s="54">
        <v>4</v>
      </c>
      <c r="K20" s="54">
        <v>1</v>
      </c>
      <c r="L20" s="54">
        <v>1</v>
      </c>
      <c r="M20" s="54"/>
      <c r="N20" s="54">
        <v>2</v>
      </c>
      <c r="O20" s="54">
        <v>2</v>
      </c>
      <c r="P20" s="54">
        <v>20</v>
      </c>
      <c r="Q20" s="54">
        <v>1</v>
      </c>
      <c r="R20" s="76">
        <f t="shared" si="0"/>
        <v>86</v>
      </c>
      <c r="S20" s="54"/>
      <c r="T20" s="54">
        <v>0</v>
      </c>
      <c r="U20" s="54">
        <v>0</v>
      </c>
      <c r="V20" s="54">
        <v>14</v>
      </c>
      <c r="W20" s="54">
        <v>14</v>
      </c>
      <c r="X20" s="54">
        <f>表1[[#This Row],[列22]]-表1[[#This Row],[列23]]</f>
        <v>0</v>
      </c>
      <c r="Y20" s="54">
        <v>5</v>
      </c>
      <c r="Z20" s="54">
        <v>5</v>
      </c>
      <c r="AA20" s="54">
        <f>表1[[#This Row],[列25]]-表1[[#This Row],[列26]]</f>
        <v>0</v>
      </c>
      <c r="AB20" s="54">
        <f t="shared" si="1"/>
        <v>0</v>
      </c>
      <c r="AC20" s="54">
        <v>1</v>
      </c>
      <c r="AD20" s="54">
        <v>50</v>
      </c>
      <c r="AE20" s="64">
        <v>4</v>
      </c>
    </row>
    <row r="21" customFormat="1" ht="24.95" customHeight="1" spans="1:31">
      <c r="A21" s="53" t="s">
        <v>113</v>
      </c>
      <c r="B21" s="54"/>
      <c r="C21" s="54"/>
      <c r="D21" s="54"/>
      <c r="E21" s="54">
        <v>2</v>
      </c>
      <c r="F21" s="54">
        <v>4</v>
      </c>
      <c r="G21" s="54">
        <v>2</v>
      </c>
      <c r="H21" s="54"/>
      <c r="I21" s="54"/>
      <c r="J21" s="54"/>
      <c r="K21" s="54">
        <v>1</v>
      </c>
      <c r="L21" s="54">
        <v>1</v>
      </c>
      <c r="M21" s="54"/>
      <c r="N21" s="54"/>
      <c r="O21" s="54"/>
      <c r="P21" s="54"/>
      <c r="Q21" s="54">
        <v>1</v>
      </c>
      <c r="R21" s="76">
        <f t="shared" si="0"/>
        <v>10</v>
      </c>
      <c r="S21" s="54">
        <v>8</v>
      </c>
      <c r="T21" s="54">
        <v>8</v>
      </c>
      <c r="U21" s="54">
        <v>0</v>
      </c>
      <c r="V21" s="54">
        <v>68</v>
      </c>
      <c r="W21" s="54">
        <v>68</v>
      </c>
      <c r="X21" s="54">
        <f>表1[[#This Row],[列22]]-表1[[#This Row],[列23]]</f>
        <v>0</v>
      </c>
      <c r="Y21" s="54">
        <v>0</v>
      </c>
      <c r="Z21" s="54">
        <v>0</v>
      </c>
      <c r="AA21" s="54">
        <f>表1[[#This Row],[列25]]-表1[[#This Row],[列26]]</f>
        <v>0</v>
      </c>
      <c r="AB21" s="54">
        <f t="shared" si="1"/>
        <v>0</v>
      </c>
      <c r="AC21" s="54">
        <v>4</v>
      </c>
      <c r="AD21" s="54">
        <v>20</v>
      </c>
      <c r="AE21" s="64">
        <v>3</v>
      </c>
    </row>
    <row r="22" s="44" customFormat="1" ht="24.95" customHeight="1" spans="1:31">
      <c r="A22" s="55" t="s">
        <v>114</v>
      </c>
      <c r="B22" s="54">
        <v>20</v>
      </c>
      <c r="C22" s="54">
        <v>14</v>
      </c>
      <c r="D22" s="54"/>
      <c r="E22" s="54">
        <v>2</v>
      </c>
      <c r="F22" s="54">
        <v>2</v>
      </c>
      <c r="G22" s="54">
        <v>3</v>
      </c>
      <c r="H22" s="54"/>
      <c r="I22" s="54"/>
      <c r="J22" s="54"/>
      <c r="K22" s="54">
        <v>1</v>
      </c>
      <c r="L22" s="54">
        <v>1</v>
      </c>
      <c r="M22" s="54">
        <v>3</v>
      </c>
      <c r="N22" s="54">
        <v>8</v>
      </c>
      <c r="O22" s="54"/>
      <c r="P22" s="54">
        <v>2</v>
      </c>
      <c r="Q22" s="54">
        <v>1</v>
      </c>
      <c r="R22" s="76">
        <f t="shared" si="0"/>
        <v>56</v>
      </c>
      <c r="S22" s="54"/>
      <c r="T22" s="54"/>
      <c r="U22" s="54"/>
      <c r="V22" s="54">
        <v>60</v>
      </c>
      <c r="W22" s="54">
        <v>12</v>
      </c>
      <c r="X22" s="54">
        <f>表1[[#This Row],[列22]]-表1[[#This Row],[列23]]</f>
        <v>48</v>
      </c>
      <c r="Y22" s="54">
        <v>4</v>
      </c>
      <c r="Z22" s="54">
        <v>0</v>
      </c>
      <c r="AA22" s="54">
        <f>表1[[#This Row],[列25]]-表1[[#This Row],[列26]]</f>
        <v>4</v>
      </c>
      <c r="AB22" s="54">
        <f t="shared" si="1"/>
        <v>52</v>
      </c>
      <c r="AC22" s="54">
        <v>1</v>
      </c>
      <c r="AD22" s="54"/>
      <c r="AE22" s="64"/>
    </row>
    <row r="23" s="44" customFormat="1" ht="24.95" customHeight="1" spans="1:31">
      <c r="A23" s="53" t="s">
        <v>115</v>
      </c>
      <c r="B23" s="54"/>
      <c r="C23" s="54">
        <v>20</v>
      </c>
      <c r="D23" s="54">
        <v>4</v>
      </c>
      <c r="E23" s="54">
        <v>2</v>
      </c>
      <c r="F23" s="54">
        <v>2</v>
      </c>
      <c r="G23" s="54">
        <v>1</v>
      </c>
      <c r="H23" s="54"/>
      <c r="I23" s="54"/>
      <c r="J23" s="54"/>
      <c r="K23" s="54">
        <v>1</v>
      </c>
      <c r="L23" s="54"/>
      <c r="M23" s="54"/>
      <c r="N23" s="54"/>
      <c r="O23" s="54"/>
      <c r="P23" s="54"/>
      <c r="Q23" s="54"/>
      <c r="R23" s="76">
        <f t="shared" si="0"/>
        <v>30</v>
      </c>
      <c r="S23" s="54"/>
      <c r="T23" s="54">
        <v>0</v>
      </c>
      <c r="U23" s="54">
        <v>0</v>
      </c>
      <c r="V23" s="54"/>
      <c r="W23" s="54">
        <v>0</v>
      </c>
      <c r="X23" s="54">
        <f>表1[[#This Row],[列22]]-表1[[#This Row],[列23]]</f>
        <v>0</v>
      </c>
      <c r="Y23" s="54"/>
      <c r="Z23" s="54">
        <v>0</v>
      </c>
      <c r="AA23" s="54"/>
      <c r="AB23" s="54">
        <f t="shared" si="1"/>
        <v>0</v>
      </c>
      <c r="AC23" s="54">
        <v>6</v>
      </c>
      <c r="AD23" s="54">
        <v>108</v>
      </c>
      <c r="AE23" s="64">
        <v>4</v>
      </c>
    </row>
    <row r="24" s="44" customFormat="1" ht="24.95" customHeight="1" spans="1:31">
      <c r="A24" s="53" t="s">
        <v>116</v>
      </c>
      <c r="B24" s="54">
        <v>8</v>
      </c>
      <c r="C24" s="54">
        <v>24</v>
      </c>
      <c r="D24" s="54">
        <v>3</v>
      </c>
      <c r="E24" s="54">
        <v>2</v>
      </c>
      <c r="F24" s="54">
        <v>2</v>
      </c>
      <c r="G24" s="54">
        <v>2</v>
      </c>
      <c r="H24" s="54"/>
      <c r="I24" s="54">
        <v>2</v>
      </c>
      <c r="J24" s="54"/>
      <c r="K24" s="54">
        <v>1</v>
      </c>
      <c r="L24" s="54">
        <v>2</v>
      </c>
      <c r="M24" s="54">
        <v>2</v>
      </c>
      <c r="N24" s="54">
        <v>2</v>
      </c>
      <c r="O24" s="54">
        <v>5</v>
      </c>
      <c r="P24" s="54">
        <v>30</v>
      </c>
      <c r="Q24" s="54">
        <v>1</v>
      </c>
      <c r="R24" s="76">
        <f t="shared" si="0"/>
        <v>85</v>
      </c>
      <c r="S24" s="54">
        <v>6</v>
      </c>
      <c r="T24" s="54">
        <v>6</v>
      </c>
      <c r="U24" s="54">
        <v>0</v>
      </c>
      <c r="V24" s="54">
        <v>10</v>
      </c>
      <c r="W24" s="54">
        <v>10</v>
      </c>
      <c r="X24" s="54">
        <f>表1[[#This Row],[列22]]-表1[[#This Row],[列23]]</f>
        <v>0</v>
      </c>
      <c r="Y24" s="54"/>
      <c r="Z24" s="54">
        <v>0</v>
      </c>
      <c r="AA24" s="54">
        <f>表1[[#This Row],[列25]]-表1[[#This Row],[列26]]</f>
        <v>0</v>
      </c>
      <c r="AB24" s="54">
        <f t="shared" si="1"/>
        <v>0</v>
      </c>
      <c r="AC24" s="54"/>
      <c r="AD24" s="54"/>
      <c r="AE24" s="64"/>
    </row>
    <row r="25" s="44" customFormat="1" ht="24.95" customHeight="1" spans="1:31">
      <c r="A25" s="53" t="s">
        <v>117</v>
      </c>
      <c r="B25" s="54">
        <v>18</v>
      </c>
      <c r="C25" s="54">
        <v>9</v>
      </c>
      <c r="D25" s="54">
        <v>7</v>
      </c>
      <c r="E25" s="54">
        <v>2</v>
      </c>
      <c r="F25" s="54">
        <v>2</v>
      </c>
      <c r="G25" s="54">
        <v>2</v>
      </c>
      <c r="H25" s="54"/>
      <c r="I25" s="54">
        <v>4</v>
      </c>
      <c r="J25" s="54">
        <v>4</v>
      </c>
      <c r="K25" s="54">
        <v>1</v>
      </c>
      <c r="L25" s="54">
        <v>1</v>
      </c>
      <c r="M25" s="54"/>
      <c r="N25" s="54">
        <v>3</v>
      </c>
      <c r="O25" s="54"/>
      <c r="P25" s="54"/>
      <c r="Q25" s="54">
        <v>1</v>
      </c>
      <c r="R25" s="76">
        <f t="shared" si="0"/>
        <v>53</v>
      </c>
      <c r="S25" s="54"/>
      <c r="T25" s="54">
        <v>0</v>
      </c>
      <c r="U25" s="54">
        <v>0</v>
      </c>
      <c r="V25" s="54">
        <v>25</v>
      </c>
      <c r="W25" s="54">
        <v>25</v>
      </c>
      <c r="X25" s="54">
        <f>表1[[#This Row],[列22]]-表1[[#This Row],[列23]]</f>
        <v>0</v>
      </c>
      <c r="Y25" s="54">
        <v>3</v>
      </c>
      <c r="Z25" s="54">
        <v>3</v>
      </c>
      <c r="AA25" s="54">
        <f>表1[[#This Row],[列25]]-表1[[#This Row],[列26]]</f>
        <v>0</v>
      </c>
      <c r="AB25" s="54">
        <f t="shared" si="1"/>
        <v>0</v>
      </c>
      <c r="AC25" s="54">
        <v>64</v>
      </c>
      <c r="AD25" s="54">
        <v>24</v>
      </c>
      <c r="AE25" s="64">
        <v>3</v>
      </c>
    </row>
    <row r="26" s="44" customFormat="1" ht="24.95" customHeight="1" spans="1:31">
      <c r="A26" s="53" t="s">
        <v>118</v>
      </c>
      <c r="B26" s="54">
        <v>64</v>
      </c>
      <c r="C26" s="54">
        <v>70</v>
      </c>
      <c r="D26" s="54">
        <v>16</v>
      </c>
      <c r="E26" s="54">
        <v>4</v>
      </c>
      <c r="F26" s="54">
        <v>2</v>
      </c>
      <c r="G26" s="54">
        <v>0</v>
      </c>
      <c r="H26" s="54">
        <v>6</v>
      </c>
      <c r="I26" s="54">
        <v>2</v>
      </c>
      <c r="J26" s="54">
        <v>12</v>
      </c>
      <c r="K26" s="54">
        <v>1</v>
      </c>
      <c r="L26" s="54">
        <v>1</v>
      </c>
      <c r="M26" s="54">
        <v>8</v>
      </c>
      <c r="N26" s="54">
        <v>15</v>
      </c>
      <c r="O26" s="54">
        <v>8</v>
      </c>
      <c r="P26" s="54">
        <v>20</v>
      </c>
      <c r="Q26" s="54">
        <v>1</v>
      </c>
      <c r="R26" s="76">
        <f t="shared" si="0"/>
        <v>229</v>
      </c>
      <c r="S26" s="54"/>
      <c r="T26" s="54"/>
      <c r="U26" s="54"/>
      <c r="V26" s="54"/>
      <c r="W26" s="54"/>
      <c r="X26" s="54">
        <f>表1[[#This Row],[列22]]-表1[[#This Row],[列23]]</f>
        <v>0</v>
      </c>
      <c r="Y26" s="54"/>
      <c r="Z26" s="54"/>
      <c r="AA26" s="54">
        <f>表1[[#This Row],[列25]]-表1[[#This Row],[列26]]</f>
        <v>0</v>
      </c>
      <c r="AB26" s="54">
        <f t="shared" si="1"/>
        <v>0</v>
      </c>
      <c r="AC26" s="54">
        <v>21</v>
      </c>
      <c r="AD26" s="54">
        <v>40</v>
      </c>
      <c r="AE26" s="64">
        <v>6</v>
      </c>
    </row>
    <row r="27" s="44" customFormat="1" ht="24.95" customHeight="1" spans="1:31">
      <c r="A27" s="53" t="s">
        <v>119</v>
      </c>
      <c r="B27" s="54"/>
      <c r="C27" s="54"/>
      <c r="D27" s="54">
        <v>1</v>
      </c>
      <c r="E27" s="54">
        <v>2</v>
      </c>
      <c r="F27" s="54">
        <v>2</v>
      </c>
      <c r="G27" s="54">
        <v>2</v>
      </c>
      <c r="H27" s="54"/>
      <c r="I27" s="54"/>
      <c r="J27" s="54"/>
      <c r="K27" s="54">
        <v>1</v>
      </c>
      <c r="L27" s="54">
        <v>1</v>
      </c>
      <c r="M27" s="54"/>
      <c r="N27" s="54">
        <v>78</v>
      </c>
      <c r="O27" s="54">
        <v>4</v>
      </c>
      <c r="P27" s="54">
        <v>4</v>
      </c>
      <c r="Q27" s="54">
        <v>1</v>
      </c>
      <c r="R27" s="76">
        <f t="shared" si="0"/>
        <v>95</v>
      </c>
      <c r="S27" s="54">
        <v>4</v>
      </c>
      <c r="T27" s="54">
        <v>4</v>
      </c>
      <c r="U27" s="54">
        <v>0</v>
      </c>
      <c r="V27" s="54">
        <v>12</v>
      </c>
      <c r="W27" s="54">
        <v>12</v>
      </c>
      <c r="X27" s="54">
        <f>表1[[#This Row],[列22]]-表1[[#This Row],[列23]]</f>
        <v>0</v>
      </c>
      <c r="Y27" s="54">
        <v>0</v>
      </c>
      <c r="Z27" s="54">
        <v>0</v>
      </c>
      <c r="AA27" s="54">
        <f>表1[[#This Row],[列25]]-表1[[#This Row],[列26]]</f>
        <v>0</v>
      </c>
      <c r="AB27" s="54">
        <f t="shared" si="1"/>
        <v>0</v>
      </c>
      <c r="AC27" s="54">
        <v>5</v>
      </c>
      <c r="AD27" s="54">
        <v>62</v>
      </c>
      <c r="AE27" s="64">
        <v>6</v>
      </c>
    </row>
    <row r="28" s="67" customFormat="1" ht="24.95" customHeight="1" spans="1:31">
      <c r="A28" s="56" t="s">
        <v>120</v>
      </c>
      <c r="B28" s="57">
        <v>8</v>
      </c>
      <c r="C28" s="57"/>
      <c r="D28" s="57"/>
      <c r="E28" s="57"/>
      <c r="F28" s="57"/>
      <c r="G28" s="57"/>
      <c r="H28" s="57"/>
      <c r="I28" s="57"/>
      <c r="J28" s="57"/>
      <c r="K28" s="57"/>
      <c r="L28" s="57">
        <v>1</v>
      </c>
      <c r="M28" s="57"/>
      <c r="N28" s="57"/>
      <c r="O28" s="57"/>
      <c r="P28" s="57"/>
      <c r="Q28" s="54">
        <v>1</v>
      </c>
      <c r="R28" s="79">
        <f t="shared" si="0"/>
        <v>9</v>
      </c>
      <c r="S28" s="57"/>
      <c r="T28" s="57">
        <v>0</v>
      </c>
      <c r="U28" s="57">
        <v>0</v>
      </c>
      <c r="V28" s="57">
        <v>9</v>
      </c>
      <c r="W28" s="57">
        <v>9</v>
      </c>
      <c r="X28" s="54">
        <f>表1[[#This Row],[列22]]-表1[[#This Row],[列23]]</f>
        <v>0</v>
      </c>
      <c r="Y28" s="57"/>
      <c r="Z28" s="57">
        <v>0</v>
      </c>
      <c r="AA28" s="54">
        <f>表1[[#This Row],[列25]]-表1[[#This Row],[列26]]</f>
        <v>0</v>
      </c>
      <c r="AB28" s="57">
        <f t="shared" si="1"/>
        <v>0</v>
      </c>
      <c r="AC28" s="57">
        <v>9</v>
      </c>
      <c r="AD28" s="57">
        <v>60</v>
      </c>
      <c r="AE28" s="65">
        <v>1</v>
      </c>
    </row>
    <row r="29" ht="27" customHeight="1" spans="1:31">
      <c r="A29" s="71" t="s">
        <v>93</v>
      </c>
      <c r="B29" s="72">
        <f>SUM(B5:B28)</f>
        <v>444</v>
      </c>
      <c r="C29" s="72">
        <f t="shared" ref="C29:Q29" si="2">SUM(C5:C28)</f>
        <v>700</v>
      </c>
      <c r="D29" s="72">
        <f t="shared" si="2"/>
        <v>143</v>
      </c>
      <c r="E29" s="72">
        <f t="shared" si="2"/>
        <v>81</v>
      </c>
      <c r="F29" s="72">
        <f t="shared" si="2"/>
        <v>170</v>
      </c>
      <c r="G29" s="72">
        <f t="shared" si="2"/>
        <v>42</v>
      </c>
      <c r="H29" s="72">
        <f t="shared" si="2"/>
        <v>70</v>
      </c>
      <c r="I29" s="72">
        <f t="shared" si="2"/>
        <v>64</v>
      </c>
      <c r="J29" s="72">
        <f t="shared" si="2"/>
        <v>139</v>
      </c>
      <c r="K29" s="72">
        <f t="shared" si="2"/>
        <v>25</v>
      </c>
      <c r="L29" s="72">
        <f t="shared" si="2"/>
        <v>32</v>
      </c>
      <c r="M29" s="72">
        <f t="shared" si="2"/>
        <v>79</v>
      </c>
      <c r="N29" s="72">
        <f t="shared" si="2"/>
        <v>350</v>
      </c>
      <c r="O29" s="72">
        <f t="shared" si="2"/>
        <v>129</v>
      </c>
      <c r="P29" s="72">
        <f t="shared" si="2"/>
        <v>215</v>
      </c>
      <c r="Q29" s="72">
        <f t="shared" si="2"/>
        <v>23</v>
      </c>
      <c r="R29" s="72">
        <f t="shared" ref="R29" si="3">SUM(R5:R28)</f>
        <v>2683</v>
      </c>
      <c r="S29" s="72">
        <f t="shared" ref="S29" si="4">SUM(S5:S28)</f>
        <v>170</v>
      </c>
      <c r="T29" s="72">
        <f t="shared" ref="T29" si="5">SUM(T5:T28)</f>
        <v>81</v>
      </c>
      <c r="U29" s="72">
        <f t="shared" ref="U29" si="6">SUM(U5:U28)</f>
        <v>89</v>
      </c>
      <c r="V29" s="72">
        <f t="shared" ref="V29" si="7">SUM(V5:V28)</f>
        <v>1344</v>
      </c>
      <c r="W29" s="72">
        <f t="shared" ref="W29" si="8">SUM(W5:W28)</f>
        <v>786</v>
      </c>
      <c r="X29" s="72">
        <f t="shared" ref="X29" si="9">SUM(X5:X28)</f>
        <v>558</v>
      </c>
      <c r="Y29" s="72">
        <f t="shared" ref="Y29" si="10">SUM(Y5:Y28)</f>
        <v>268</v>
      </c>
      <c r="Z29" s="72">
        <f t="shared" ref="Z29" si="11">SUM(Z5:Z28)</f>
        <v>157</v>
      </c>
      <c r="AA29" s="72">
        <f t="shared" ref="AA29" si="12">SUM(AA5:AA28)</f>
        <v>111</v>
      </c>
      <c r="AB29" s="54">
        <f t="shared" si="1"/>
        <v>758</v>
      </c>
      <c r="AC29" s="72">
        <f t="shared" ref="AC29" si="13">SUM(AC5:AC28)</f>
        <v>401</v>
      </c>
      <c r="AD29" s="72">
        <f t="shared" ref="AD29" si="14">SUM(AD5:AD28)</f>
        <v>746</v>
      </c>
      <c r="AE29" s="72">
        <f t="shared" ref="AE29" si="15">SUM(AE5:AE28)</f>
        <v>107</v>
      </c>
    </row>
    <row r="30" ht="61.5" customHeight="1" spans="1:31">
      <c r="A30" s="45" t="s">
        <v>33</v>
      </c>
      <c r="B30" s="73" t="s">
        <v>34</v>
      </c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</row>
  </sheetData>
  <mergeCells count="18">
    <mergeCell ref="A1:AE1"/>
    <mergeCell ref="B2:R2"/>
    <mergeCell ref="S2:AB2"/>
    <mergeCell ref="B3:G3"/>
    <mergeCell ref="H3:J3"/>
    <mergeCell ref="M3:P3"/>
    <mergeCell ref="S3:U3"/>
    <mergeCell ref="V3:X3"/>
    <mergeCell ref="Y3:AA3"/>
    <mergeCell ref="B30:AE30"/>
    <mergeCell ref="A2:A4"/>
    <mergeCell ref="K3:K4"/>
    <mergeCell ref="L3:L4"/>
    <mergeCell ref="R3:R4"/>
    <mergeCell ref="AB3:AB4"/>
    <mergeCell ref="AC2:AC4"/>
    <mergeCell ref="AD2:AD4"/>
    <mergeCell ref="AE2:AE4"/>
  </mergeCells>
  <pageMargins left="0.0388888888888889" right="0.0388888888888889" top="0.747916666666667" bottom="0.747916666666667" header="0.313888888888889" footer="0.313888888888889"/>
  <pageSetup paperSize="9" orientation="landscape"/>
  <headerFooter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51"/>
  <sheetViews>
    <sheetView showZeros="0" workbookViewId="0">
      <pane ySplit="3" topLeftCell="A4" activePane="bottomLeft" state="frozen"/>
      <selection/>
      <selection pane="bottomLeft" activeCell="A45" sqref="$A45:$XFD45"/>
    </sheetView>
  </sheetViews>
  <sheetFormatPr defaultColWidth="8.71666666666667" defaultRowHeight="13.5"/>
  <cols>
    <col min="1" max="1" width="13.8333333333333" style="46" customWidth="1"/>
    <col min="2" max="2" width="5.69166666666667" style="46" customWidth="1"/>
    <col min="3" max="3" width="6.625" style="46" customWidth="1"/>
    <col min="4" max="4" width="5.69166666666667" style="46" customWidth="1"/>
    <col min="5" max="5" width="5.35" style="46" customWidth="1"/>
    <col min="6" max="6" width="6.975" style="46" customWidth="1"/>
    <col min="7" max="7" width="6.625" style="46" customWidth="1"/>
    <col min="8" max="8" width="4.3" style="46" customWidth="1"/>
    <col min="9" max="9" width="5.69166666666667" style="46" customWidth="1"/>
    <col min="10" max="10" width="5.925" style="46" customWidth="1"/>
    <col min="11" max="11" width="5.45833333333333" style="46" customWidth="1"/>
    <col min="12" max="12" width="8.6" style="46" customWidth="1"/>
    <col min="13" max="13" width="6.625" style="46" customWidth="1"/>
    <col min="14" max="14" width="9.06666666666667" style="46" customWidth="1"/>
    <col min="15" max="15" width="8.48333333333333" style="46" hidden="1" customWidth="1"/>
    <col min="16" max="16384" width="8.71666666666667" style="46"/>
  </cols>
  <sheetData>
    <row r="1" ht="50.25" customHeight="1" spans="1:15">
      <c r="A1" s="47" t="s">
        <v>55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</row>
    <row r="2" s="43" customFormat="1" ht="28.5" customHeight="1" spans="1:15">
      <c r="A2" s="48" t="s">
        <v>2</v>
      </c>
      <c r="B2" s="49" t="s">
        <v>121</v>
      </c>
      <c r="C2" s="50"/>
      <c r="D2" s="50"/>
      <c r="E2" s="50"/>
      <c r="F2" s="50"/>
      <c r="G2" s="51"/>
      <c r="H2" s="49" t="s">
        <v>122</v>
      </c>
      <c r="I2" s="50"/>
      <c r="J2" s="50"/>
      <c r="K2" s="50"/>
      <c r="L2" s="51"/>
      <c r="M2" s="60" t="s">
        <v>54</v>
      </c>
      <c r="N2" s="60"/>
      <c r="O2" s="61"/>
    </row>
    <row r="3" s="43" customFormat="1" ht="42.75" customHeight="1" spans="1:15">
      <c r="A3" s="52"/>
      <c r="B3" s="48" t="s">
        <v>41</v>
      </c>
      <c r="C3" s="48" t="s">
        <v>43</v>
      </c>
      <c r="D3" s="48" t="s">
        <v>123</v>
      </c>
      <c r="E3" s="48" t="s">
        <v>124</v>
      </c>
      <c r="F3" s="48" t="s">
        <v>125</v>
      </c>
      <c r="G3" s="48" t="s">
        <v>10</v>
      </c>
      <c r="H3" s="48" t="s">
        <v>11</v>
      </c>
      <c r="I3" s="48" t="s">
        <v>41</v>
      </c>
      <c r="J3" s="48" t="s">
        <v>43</v>
      </c>
      <c r="K3" s="48" t="s">
        <v>124</v>
      </c>
      <c r="L3" s="48" t="s">
        <v>125</v>
      </c>
      <c r="M3" s="60" t="s">
        <v>126</v>
      </c>
      <c r="N3" s="48" t="s">
        <v>125</v>
      </c>
      <c r="O3" s="62" t="s">
        <v>16</v>
      </c>
    </row>
    <row r="4" s="44" customFormat="1" ht="26.1" customHeight="1" spans="1:15">
      <c r="A4" s="53" t="s">
        <v>69</v>
      </c>
      <c r="B4" s="54">
        <f>幼儿园!B5+幼儿园!C5+幼儿园!D5+幼儿园!I5+幼儿园!M5+幼儿园!N5+幼儿园!P5</f>
        <v>40</v>
      </c>
      <c r="C4" s="54">
        <f>幼儿园!E5+幼儿园!F5+幼儿园!G5+幼儿园!H5+幼儿园!J5+幼儿园!K5+幼儿园!L5+幼儿园!O5</f>
        <v>79</v>
      </c>
      <c r="D4" s="54"/>
      <c r="E4" s="54">
        <f>B4+C4+表3[[#This Row],[列14]]</f>
        <v>119</v>
      </c>
      <c r="F4" s="54">
        <f>ROUNDUP((表3[[#This Row],[列2]]+表3[[#This Row],[列3]]+1)/16,0)+表3[[#This Row],[列15]]-1</f>
        <v>8</v>
      </c>
      <c r="G4" s="54">
        <f>幼儿园!Q5</f>
        <v>1</v>
      </c>
      <c r="H4" s="54">
        <f>幼儿园!U5</f>
        <v>0</v>
      </c>
      <c r="I4" s="54">
        <f>幼儿园!X5</f>
        <v>52</v>
      </c>
      <c r="J4" s="54">
        <f>幼儿园!AA5</f>
        <v>0</v>
      </c>
      <c r="K4" s="54">
        <f t="shared" ref="K4:K50" si="0">SUM(H4:J4)</f>
        <v>52</v>
      </c>
      <c r="L4" s="54">
        <f>ROUNDUP(表3[[#This Row],[列9]]/16,0)</f>
        <v>4</v>
      </c>
      <c r="M4" s="54">
        <f t="shared" ref="M4:M50" si="1">K4+E4</f>
        <v>171</v>
      </c>
      <c r="N4" s="54">
        <f>ROUNDUP((表3[[#This Row],[列10]]+1)/16,0)+ROUNDUP(IF(O4&gt;3,O4*0.5,O4-1),0)</f>
        <v>11</v>
      </c>
      <c r="O4" s="63">
        <f>幼儿园!AE5</f>
        <v>1</v>
      </c>
    </row>
    <row r="5" s="44" customFormat="1" ht="26.1" customHeight="1" spans="1:15">
      <c r="A5" s="53" t="s">
        <v>70</v>
      </c>
      <c r="B5" s="54">
        <f>幼儿园!B6+幼儿园!C6+幼儿园!D6+幼儿园!I6+幼儿园!M6+幼儿园!N6+幼儿园!P6</f>
        <v>11</v>
      </c>
      <c r="C5" s="54">
        <f>幼儿园!E6+幼儿园!F6+幼儿园!G6+幼儿园!H6+幼儿园!J6+幼儿园!K6+幼儿园!L6+幼儿园!O6</f>
        <v>44</v>
      </c>
      <c r="D5" s="54"/>
      <c r="E5" s="54">
        <f>B5+C5+表3[[#This Row],[列14]]</f>
        <v>55</v>
      </c>
      <c r="F5" s="54">
        <f>ROUNDUP((表3[[#This Row],[列2]]+表3[[#This Row],[列3]]+1)/16,0)+表3[[#This Row],[列15]]-1</f>
        <v>4</v>
      </c>
      <c r="G5" s="54">
        <f>幼儿园!Q6</f>
        <v>1</v>
      </c>
      <c r="H5" s="54">
        <f>幼儿园!U6</f>
        <v>0</v>
      </c>
      <c r="I5" s="54">
        <f>幼儿园!X6</f>
        <v>0</v>
      </c>
      <c r="J5" s="54">
        <f>幼儿园!AA6</f>
        <v>0</v>
      </c>
      <c r="K5" s="54">
        <f t="shared" si="0"/>
        <v>0</v>
      </c>
      <c r="L5" s="64">
        <f>ROUNDUP(表3[[#This Row],[列9]]/16,0)</f>
        <v>0</v>
      </c>
      <c r="M5" s="54">
        <f t="shared" si="1"/>
        <v>55</v>
      </c>
      <c r="N5" s="54">
        <f>ROUNDUP((表3[[#This Row],[列10]]+1)/16,0)+ROUNDUP(IF(O5&gt;3,O5*0.5,O5-1),0)</f>
        <v>4</v>
      </c>
      <c r="O5" s="44">
        <f>幼儿园!AE6</f>
        <v>1</v>
      </c>
    </row>
    <row r="6" s="44" customFormat="1" ht="26.1" customHeight="1" spans="1:15">
      <c r="A6" s="53" t="s">
        <v>71</v>
      </c>
      <c r="B6" s="54">
        <f>幼儿园!B7+幼儿园!C7+幼儿园!D7+幼儿园!I7+幼儿园!M7+幼儿园!N7+幼儿园!P7</f>
        <v>30</v>
      </c>
      <c r="C6" s="54">
        <f>幼儿园!E7+幼儿园!F7+幼儿园!G7+幼儿园!H7+幼儿园!J7+幼儿园!K7+幼儿园!L7+幼儿园!O7</f>
        <v>35</v>
      </c>
      <c r="D6" s="54"/>
      <c r="E6" s="54">
        <f>B6+C6+表3[[#This Row],[列14]]</f>
        <v>65</v>
      </c>
      <c r="F6" s="54">
        <f>ROUNDUP((表3[[#This Row],[列2]]+表3[[#This Row],[列3]]+1)/16,0)+表3[[#This Row],[列15]]-1</f>
        <v>5</v>
      </c>
      <c r="G6" s="54">
        <f>幼儿园!Q7</f>
        <v>1</v>
      </c>
      <c r="H6" s="54">
        <f>幼儿园!U7</f>
        <v>0</v>
      </c>
      <c r="I6" s="54">
        <f>幼儿园!X7</f>
        <v>0</v>
      </c>
      <c r="J6" s="54">
        <f>幼儿园!AA7</f>
        <v>0</v>
      </c>
      <c r="K6" s="54">
        <f t="shared" si="0"/>
        <v>0</v>
      </c>
      <c r="L6" s="64">
        <f>ROUNDUP(表3[[#This Row],[列9]]/16,0)</f>
        <v>0</v>
      </c>
      <c r="M6" s="54">
        <f t="shared" si="1"/>
        <v>65</v>
      </c>
      <c r="N6" s="54">
        <f>ROUNDUP((表3[[#This Row],[列10]]+1)/16,0)+ROUNDUP(IF(O6&gt;3,O6*0.5,O6-1),0)</f>
        <v>5</v>
      </c>
      <c r="O6" s="44">
        <f>幼儿园!AE7</f>
        <v>1</v>
      </c>
    </row>
    <row r="7" s="44" customFormat="1" ht="26.1" customHeight="1" spans="1:15">
      <c r="A7" s="53" t="s">
        <v>72</v>
      </c>
      <c r="B7" s="54">
        <f>幼儿园!B8+幼儿园!C8+幼儿园!D8+幼儿园!I8+幼儿园!M8+幼儿园!N8+幼儿园!P8</f>
        <v>55</v>
      </c>
      <c r="C7" s="54">
        <f>幼儿园!E8+幼儿园!F8+幼儿园!G8+幼儿园!H8+幼儿园!J8+幼儿园!K8+幼儿园!L8+幼儿园!O8</f>
        <v>46</v>
      </c>
      <c r="D7" s="54"/>
      <c r="E7" s="54">
        <f>B7+C7+表3[[#This Row],[列14]]</f>
        <v>101</v>
      </c>
      <c r="F7" s="54">
        <f>ROUNDUP((表3[[#This Row],[列2]]+表3[[#This Row],[列3]]+1)/16,0)+表3[[#This Row],[列15]]-1</f>
        <v>7</v>
      </c>
      <c r="G7" s="54">
        <f>幼儿园!Q8</f>
        <v>1</v>
      </c>
      <c r="H7" s="54">
        <f>幼儿园!U8</f>
        <v>8</v>
      </c>
      <c r="I7" s="54">
        <f>幼儿园!X8</f>
        <v>64</v>
      </c>
      <c r="J7" s="54">
        <f>幼儿园!AA8</f>
        <v>0</v>
      </c>
      <c r="K7" s="54">
        <f t="shared" si="0"/>
        <v>72</v>
      </c>
      <c r="L7" s="64">
        <f>ROUNDUP(表3[[#This Row],[列9]]/16,0)</f>
        <v>5</v>
      </c>
      <c r="M7" s="54">
        <f t="shared" si="1"/>
        <v>173</v>
      </c>
      <c r="N7" s="54">
        <f>ROUNDUP((表3[[#This Row],[列10]]+1)/16,0)+ROUNDUP(IF(O7&gt;3,O7*0.5,O7-1),0)</f>
        <v>11</v>
      </c>
      <c r="O7" s="44">
        <f>幼儿园!AE8</f>
        <v>1</v>
      </c>
    </row>
    <row r="8" ht="26.1" customHeight="1" spans="1:15">
      <c r="A8" s="53" t="s">
        <v>73</v>
      </c>
      <c r="B8" s="54">
        <f>幼儿园!B9+幼儿园!C9+幼儿园!D9+幼儿园!I9+幼儿园!M9+幼儿园!N9+幼儿园!P9</f>
        <v>55</v>
      </c>
      <c r="C8" s="54">
        <f>幼儿园!E9+幼儿园!F9+幼儿园!G9+幼儿园!H9+幼儿园!J9+幼儿园!K9+幼儿园!L9+幼儿园!O9</f>
        <v>49</v>
      </c>
      <c r="D8" s="54"/>
      <c r="E8" s="54">
        <f>B8+C8+表3[[#This Row],[列14]]</f>
        <v>104</v>
      </c>
      <c r="F8" s="54">
        <f>ROUNDUP((表3[[#This Row],[列2]]+表3[[#This Row],[列3]]+1)/16,0)+表3[[#This Row],[列15]]-1</f>
        <v>7</v>
      </c>
      <c r="G8" s="54">
        <f>幼儿园!Q9</f>
        <v>1</v>
      </c>
      <c r="H8" s="54">
        <f>幼儿园!U9</f>
        <v>1</v>
      </c>
      <c r="I8" s="54">
        <f>幼儿园!X9</f>
        <v>30</v>
      </c>
      <c r="J8" s="54">
        <f>幼儿园!AA9</f>
        <v>0</v>
      </c>
      <c r="K8" s="54">
        <f t="shared" si="0"/>
        <v>31</v>
      </c>
      <c r="L8" s="64">
        <f>ROUNDUP(表3[[#This Row],[列9]]/16,0)</f>
        <v>2</v>
      </c>
      <c r="M8" s="54">
        <f t="shared" si="1"/>
        <v>135</v>
      </c>
      <c r="N8" s="54">
        <f>ROUNDUP((表3[[#This Row],[列10]]+1)/16,0)+ROUNDUP(IF(O8&gt;3,O8*0.5,O8-1),0)</f>
        <v>9</v>
      </c>
      <c r="O8" s="44">
        <f>幼儿园!AE9</f>
        <v>1</v>
      </c>
    </row>
    <row r="9" ht="26.1" customHeight="1" spans="1:15">
      <c r="A9" s="53" t="s">
        <v>74</v>
      </c>
      <c r="B9" s="54">
        <f>幼儿园!B10+幼儿园!C10+幼儿园!D10+幼儿园!I10+幼儿园!M10+幼儿园!N10+幼儿园!P10</f>
        <v>25</v>
      </c>
      <c r="C9" s="54">
        <f>幼儿园!E10+幼儿园!F10+幼儿园!G10+幼儿园!H10+幼儿园!J10+幼儿园!K10+幼儿园!L10+幼儿园!O10</f>
        <v>29</v>
      </c>
      <c r="D9" s="54"/>
      <c r="E9" s="54">
        <f>B9+C9+表3[[#This Row],[列14]]</f>
        <v>54</v>
      </c>
      <c r="F9" s="54">
        <f>ROUNDUP((表3[[#This Row],[列2]]+表3[[#This Row],[列3]]+1)/16,0)+表3[[#This Row],[列15]]-1</f>
        <v>4</v>
      </c>
      <c r="G9" s="54">
        <f>幼儿园!Q10</f>
        <v>1</v>
      </c>
      <c r="H9" s="54">
        <f>幼儿园!U10</f>
        <v>5</v>
      </c>
      <c r="I9" s="54">
        <f>幼儿园!X10</f>
        <v>55</v>
      </c>
      <c r="J9" s="54">
        <f>幼儿园!AA10</f>
        <v>0</v>
      </c>
      <c r="K9" s="54">
        <f t="shared" si="0"/>
        <v>60</v>
      </c>
      <c r="L9" s="64">
        <f>ROUNDUP(表3[[#This Row],[列9]]/16,0)</f>
        <v>4</v>
      </c>
      <c r="M9" s="54">
        <f t="shared" si="1"/>
        <v>114</v>
      </c>
      <c r="N9" s="54">
        <f>ROUNDUP((表3[[#This Row],[列10]]+1)/16,0)+ROUNDUP(IF(O9&gt;3,O9*0.5,O9-1),0)</f>
        <v>8</v>
      </c>
      <c r="O9" s="44">
        <f>幼儿园!AE10</f>
        <v>1</v>
      </c>
    </row>
    <row r="10" ht="26.1" customHeight="1" spans="1:15">
      <c r="A10" s="53" t="s">
        <v>75</v>
      </c>
      <c r="B10" s="54">
        <f>幼儿园!B11+幼儿园!C11+幼儿园!D11+幼儿园!I11+幼儿园!M11+幼儿园!N11+幼儿园!P11</f>
        <v>4</v>
      </c>
      <c r="C10" s="54">
        <f>幼儿园!E11+幼儿园!F11+幼儿园!G11+幼儿园!H11+幼儿园!J11+幼儿园!K11+幼儿园!L11+幼儿园!O11</f>
        <v>16</v>
      </c>
      <c r="D10" s="54"/>
      <c r="E10" s="54">
        <f>B10+C10+表3[[#This Row],[列14]]</f>
        <v>20</v>
      </c>
      <c r="F10" s="54">
        <f>ROUNDUP((表3[[#This Row],[列2]]+表3[[#This Row],[列3]]+1)/16,0)+表3[[#This Row],[列15]]-1</f>
        <v>2</v>
      </c>
      <c r="G10" s="54">
        <f>幼儿园!Q11</f>
        <v>1</v>
      </c>
      <c r="H10" s="54">
        <f>幼儿园!U11</f>
        <v>0</v>
      </c>
      <c r="I10" s="54">
        <f>幼儿园!X11</f>
        <v>0</v>
      </c>
      <c r="J10" s="54">
        <f>幼儿园!AA11</f>
        <v>0</v>
      </c>
      <c r="K10" s="54">
        <f t="shared" si="0"/>
        <v>0</v>
      </c>
      <c r="L10" s="64">
        <f>ROUNDUP(表3[[#This Row],[列9]]/16,0)</f>
        <v>0</v>
      </c>
      <c r="M10" s="54">
        <f t="shared" si="1"/>
        <v>20</v>
      </c>
      <c r="N10" s="54">
        <f>ROUNDUP((表3[[#This Row],[列10]]+1)/16,0)+ROUNDUP(IF(O10&gt;3,O10*0.5,O10-1),0)</f>
        <v>2</v>
      </c>
      <c r="O10" s="44">
        <f>幼儿园!AE11</f>
        <v>1</v>
      </c>
    </row>
    <row r="11" s="45" customFormat="1" ht="26.1" customHeight="1" spans="1:15">
      <c r="A11" s="53" t="s">
        <v>76</v>
      </c>
      <c r="B11" s="54">
        <f>幼儿园!B12+幼儿园!C12+幼儿园!D12+幼儿园!I12+幼儿园!M12+幼儿园!N12+幼儿园!P12</f>
        <v>57</v>
      </c>
      <c r="C11" s="54">
        <f>幼儿园!E12+幼儿园!F12+幼儿园!G12+幼儿园!H12+幼儿园!J12+幼儿园!K12+幼儿园!L12+幼儿园!O12</f>
        <v>53</v>
      </c>
      <c r="D11" s="54"/>
      <c r="E11" s="54">
        <f>B11+C11+表3[[#This Row],[列14]]</f>
        <v>110</v>
      </c>
      <c r="F11" s="54">
        <f>ROUNDUP((表3[[#This Row],[列2]]+表3[[#This Row],[列3]]+1)/16,0)+表3[[#This Row],[列15]]-1</f>
        <v>7</v>
      </c>
      <c r="G11" s="54">
        <f>幼儿园!Q12</f>
        <v>1</v>
      </c>
      <c r="H11" s="54">
        <f>幼儿园!U12</f>
        <v>0</v>
      </c>
      <c r="I11" s="54">
        <f>幼儿园!X12</f>
        <v>21</v>
      </c>
      <c r="J11" s="54">
        <f>幼儿园!AA12</f>
        <v>0</v>
      </c>
      <c r="K11" s="54">
        <f t="shared" si="0"/>
        <v>21</v>
      </c>
      <c r="L11" s="64">
        <f>ROUNDUP(表3[[#This Row],[列9]]/16,0)</f>
        <v>2</v>
      </c>
      <c r="M11" s="54">
        <f t="shared" si="1"/>
        <v>131</v>
      </c>
      <c r="N11" s="54">
        <f>ROUNDUP((表3[[#This Row],[列10]]+1)/16,0)+ROUNDUP(IF(O11&gt;3,O11*0.5,O11-1),0)</f>
        <v>9</v>
      </c>
      <c r="O11" s="44">
        <f>幼儿园!AE12</f>
        <v>1</v>
      </c>
    </row>
    <row r="12" s="44" customFormat="1" ht="26.1" customHeight="1" spans="1:15">
      <c r="A12" s="53" t="s">
        <v>77</v>
      </c>
      <c r="B12" s="54">
        <f>幼儿园!B13+幼儿园!C13+幼儿园!D13+幼儿园!I13+幼儿园!M13+幼儿园!N13+幼儿园!P13</f>
        <v>18</v>
      </c>
      <c r="C12" s="54">
        <f>幼儿园!E13+幼儿园!F13+幼儿园!G13+幼儿园!H13+幼儿园!J13+幼儿园!K13+幼儿园!L13+幼儿园!O13</f>
        <v>21</v>
      </c>
      <c r="D12" s="54">
        <v>1</v>
      </c>
      <c r="E12" s="54">
        <f>B12+C12+表3[[#This Row],[列14]]</f>
        <v>40</v>
      </c>
      <c r="F12" s="54">
        <f>ROUNDUP((表3[[#This Row],[列2]]+表3[[#This Row],[列3]]+1)/16,0)+表3[[#This Row],[列15]]-1</f>
        <v>3</v>
      </c>
      <c r="G12" s="54">
        <f>幼儿园!Q13</f>
        <v>1</v>
      </c>
      <c r="H12" s="54">
        <f>幼儿园!U13</f>
        <v>0</v>
      </c>
      <c r="I12" s="54">
        <f>幼儿园!X13</f>
        <v>0</v>
      </c>
      <c r="J12" s="54">
        <f>幼儿园!AA13</f>
        <v>0</v>
      </c>
      <c r="K12" s="54">
        <f t="shared" si="0"/>
        <v>0</v>
      </c>
      <c r="L12" s="64">
        <f>ROUNDUP(表3[[#This Row],[列9]]/16,0)</f>
        <v>0</v>
      </c>
      <c r="M12" s="54">
        <f t="shared" si="1"/>
        <v>40</v>
      </c>
      <c r="N12" s="54">
        <f>ROUNDUP((表3[[#This Row],[列10]]+1)/16,0)+ROUNDUP(IF(O12&gt;3,O12*0.5,O12-1),0)</f>
        <v>3</v>
      </c>
      <c r="O12" s="44">
        <f>幼儿园!AE13</f>
        <v>1</v>
      </c>
    </row>
    <row r="13" ht="26.1" customHeight="1" spans="1:15">
      <c r="A13" s="53" t="s">
        <v>78</v>
      </c>
      <c r="B13" s="54">
        <f>幼儿园!B14+幼儿园!C14+幼儿园!D14+幼儿园!I14+幼儿园!M14+幼儿园!N14+幼儿园!P14</f>
        <v>13</v>
      </c>
      <c r="C13" s="54">
        <f>幼儿园!E14+幼儿园!F14+幼儿园!G14+幼儿园!H14+幼儿园!J14+幼儿园!K14+幼儿园!L14+幼儿园!O14</f>
        <v>21</v>
      </c>
      <c r="D13" s="54"/>
      <c r="E13" s="54">
        <f>B13+C13+表3[[#This Row],[列14]]</f>
        <v>34</v>
      </c>
      <c r="F13" s="54">
        <f>ROUNDUP((表3[[#This Row],[列2]]+表3[[#This Row],[列3]]+1)/16,0)+表3[[#This Row],[列15]]-1</f>
        <v>3</v>
      </c>
      <c r="G13" s="54">
        <f>幼儿园!Q14</f>
        <v>1</v>
      </c>
      <c r="H13" s="54">
        <f>幼儿园!U14</f>
        <v>0</v>
      </c>
      <c r="I13" s="54">
        <f>幼儿园!X14</f>
        <v>0</v>
      </c>
      <c r="J13" s="54">
        <f>幼儿园!AA14</f>
        <v>0</v>
      </c>
      <c r="K13" s="54">
        <f t="shared" si="0"/>
        <v>0</v>
      </c>
      <c r="L13" s="64">
        <f>ROUNDUP(表3[[#This Row],[列9]]/16,0)</f>
        <v>0</v>
      </c>
      <c r="M13" s="54">
        <f t="shared" si="1"/>
        <v>34</v>
      </c>
      <c r="N13" s="54">
        <f>ROUNDUP((表3[[#This Row],[列10]]+1)/16,0)+ROUNDUP(IF(O13&gt;3,O13*0.5,O13-1),0)</f>
        <v>3</v>
      </c>
      <c r="O13" s="44">
        <f>幼儿园!AE14</f>
        <v>1</v>
      </c>
    </row>
    <row r="14" ht="26.1" customHeight="1" spans="1:15">
      <c r="A14" s="53" t="s">
        <v>79</v>
      </c>
      <c r="B14" s="54">
        <f>幼儿园!B15+幼儿园!C15+幼儿园!D15+幼儿园!I15+幼儿园!M15+幼儿园!N15+幼儿园!P15</f>
        <v>18</v>
      </c>
      <c r="C14" s="54">
        <f>幼儿园!E15+幼儿园!F15+幼儿园!G15+幼儿园!H15+幼儿园!J15+幼儿园!K15+幼儿园!L15+幼儿园!O15</f>
        <v>61</v>
      </c>
      <c r="D14" s="54"/>
      <c r="E14" s="54">
        <f>B14+C14+表3[[#This Row],[列14]]</f>
        <v>79</v>
      </c>
      <c r="F14" s="54">
        <f>ROUNDUP((表3[[#This Row],[列2]]+表3[[#This Row],[列3]]+1)/16,0)+表3[[#This Row],[列15]]-1</f>
        <v>5</v>
      </c>
      <c r="G14" s="54">
        <f>幼儿园!Q15</f>
        <v>1</v>
      </c>
      <c r="H14" s="54">
        <f>幼儿园!U15</f>
        <v>0</v>
      </c>
      <c r="I14" s="54">
        <f>幼儿园!X15</f>
        <v>24</v>
      </c>
      <c r="J14" s="54">
        <f>幼儿园!AA15</f>
        <v>29</v>
      </c>
      <c r="K14" s="54">
        <f t="shared" si="0"/>
        <v>53</v>
      </c>
      <c r="L14" s="64">
        <f>ROUNDUP(表3[[#This Row],[列9]]/16,0)</f>
        <v>4</v>
      </c>
      <c r="M14" s="54">
        <f t="shared" si="1"/>
        <v>132</v>
      </c>
      <c r="N14" s="54">
        <f>ROUNDUP((表3[[#This Row],[列10]]+1)/16,0)+ROUNDUP(IF(O14&gt;3,O14*0.5,O14-1),0)</f>
        <v>9</v>
      </c>
      <c r="O14" s="44">
        <f>幼儿园!AE15</f>
        <v>1</v>
      </c>
    </row>
    <row r="15" ht="26.1" customHeight="1" spans="1:15">
      <c r="A15" s="53" t="s">
        <v>80</v>
      </c>
      <c r="B15" s="54">
        <f>幼儿园!B16+幼儿园!C16+幼儿园!D16+幼儿园!I16+幼儿园!M16+幼儿园!N16+幼儿园!P16</f>
        <v>10</v>
      </c>
      <c r="C15" s="54">
        <f>幼儿园!E16+幼儿园!F16+幼儿园!G16+幼儿园!H16+幼儿园!J16+幼儿园!K16+幼儿园!L16+幼儿园!O16</f>
        <v>8</v>
      </c>
      <c r="D15" s="54"/>
      <c r="E15" s="54">
        <f>B15+C15+表3[[#This Row],[列14]]</f>
        <v>18</v>
      </c>
      <c r="F15" s="54">
        <f>ROUNDUP((表3[[#This Row],[列2]]+表3[[#This Row],[列3]]+1)/16,0)+表3[[#This Row],[列15]]-1</f>
        <v>2</v>
      </c>
      <c r="G15" s="54">
        <f>幼儿园!Q16</f>
        <v>1</v>
      </c>
      <c r="H15" s="54">
        <f>幼儿园!U16</f>
        <v>0</v>
      </c>
      <c r="I15" s="54">
        <f>幼儿园!X16</f>
        <v>0</v>
      </c>
      <c r="J15" s="54">
        <f>幼儿园!AA16</f>
        <v>0</v>
      </c>
      <c r="K15" s="54">
        <f t="shared" si="0"/>
        <v>0</v>
      </c>
      <c r="L15" s="64">
        <f>ROUNDUP(表3[[#This Row],[列9]]/16,0)</f>
        <v>0</v>
      </c>
      <c r="M15" s="54">
        <f t="shared" si="1"/>
        <v>18</v>
      </c>
      <c r="N15" s="54">
        <f>ROUNDUP((表3[[#This Row],[列10]]+1)/16,0)+ROUNDUP(IF(O15&gt;3,O15*0.5,O15-1),0)</f>
        <v>2</v>
      </c>
      <c r="O15" s="44">
        <f>幼儿园!AE16</f>
        <v>1</v>
      </c>
    </row>
    <row r="16" s="44" customFormat="1" ht="26.1" customHeight="1" spans="1:15">
      <c r="A16" s="53" t="s">
        <v>81</v>
      </c>
      <c r="B16" s="54">
        <f>幼儿园!B17+幼儿园!C17+幼儿园!D17+幼儿园!I17+幼儿园!M17+幼儿园!N17+幼儿园!P17</f>
        <v>46</v>
      </c>
      <c r="C16" s="54">
        <f>幼儿园!E17+幼儿园!F17+幼儿园!G17+幼儿园!H17+幼儿园!J17+幼儿园!K17+幼儿园!L17+幼儿园!O17</f>
        <v>64</v>
      </c>
      <c r="D16" s="54"/>
      <c r="E16" s="54">
        <f>B16+C16+表3[[#This Row],[列14]]</f>
        <v>110</v>
      </c>
      <c r="F16" s="54">
        <f>ROUNDUP((表3[[#This Row],[列2]]+表3[[#This Row],[列3]]+1)/16,0)+表3[[#This Row],[列15]]-1</f>
        <v>8</v>
      </c>
      <c r="G16" s="54">
        <f>幼儿园!Q17</f>
        <v>1</v>
      </c>
      <c r="H16" s="54">
        <f>幼儿园!U17</f>
        <v>1</v>
      </c>
      <c r="I16" s="54">
        <f>幼儿园!X17</f>
        <v>13</v>
      </c>
      <c r="J16" s="54">
        <f>幼儿园!AA17</f>
        <v>5</v>
      </c>
      <c r="K16" s="54">
        <f t="shared" si="0"/>
        <v>19</v>
      </c>
      <c r="L16" s="64">
        <f>ROUNDUP(表3[[#This Row],[列9]]/16,0)</f>
        <v>2</v>
      </c>
      <c r="M16" s="54">
        <f t="shared" si="1"/>
        <v>129</v>
      </c>
      <c r="N16" s="54">
        <f>ROUNDUP((表3[[#This Row],[列10]]+1)/16,0)+ROUNDUP(IF(O16&gt;3,O16*0.5,O16-1),0)</f>
        <v>10</v>
      </c>
      <c r="O16" s="44">
        <f>幼儿园!AE17</f>
        <v>2</v>
      </c>
    </row>
    <row r="17" s="44" customFormat="1" ht="26.1" customHeight="1" spans="1:15">
      <c r="A17" s="53" t="s">
        <v>82</v>
      </c>
      <c r="B17" s="54">
        <f>幼儿园!B18+幼儿园!C18+幼儿园!D18+幼儿园!I18+幼儿园!M18+幼儿园!N18+幼儿园!P18</f>
        <v>35</v>
      </c>
      <c r="C17" s="54">
        <f>幼儿园!E18+幼儿园!F18+幼儿园!G18+幼儿园!H18+幼儿园!J18+幼儿园!K18+幼儿园!L18+幼儿园!O18</f>
        <v>33</v>
      </c>
      <c r="D17" s="54"/>
      <c r="E17" s="54">
        <f>B17+C17+表3[[#This Row],[列14]]</f>
        <v>68</v>
      </c>
      <c r="F17" s="54">
        <f>ROUNDUP((表3[[#This Row],[列2]]+表3[[#This Row],[列3]]+1)/16,0)+表3[[#This Row],[列15]]-1</f>
        <v>6</v>
      </c>
      <c r="G17" s="54">
        <f>幼儿园!Q18</f>
        <v>1</v>
      </c>
      <c r="H17" s="54">
        <f>幼儿园!U18</f>
        <v>0</v>
      </c>
      <c r="I17" s="54">
        <f>幼儿园!X18</f>
        <v>0</v>
      </c>
      <c r="J17" s="54">
        <f>幼儿园!AA18</f>
        <v>6</v>
      </c>
      <c r="K17" s="54">
        <f t="shared" si="0"/>
        <v>6</v>
      </c>
      <c r="L17" s="64">
        <f>ROUNDUP(表3[[#This Row],[列9]]/16,0)</f>
        <v>1</v>
      </c>
      <c r="M17" s="54">
        <f t="shared" si="1"/>
        <v>74</v>
      </c>
      <c r="N17" s="54">
        <f>ROUNDUP((表3[[#This Row],[列10]]+1)/16,0)+ROUNDUP(IF(O17&gt;3,O17*0.5,O17-1),0)</f>
        <v>6</v>
      </c>
      <c r="O17" s="44">
        <f>幼儿园!AE18</f>
        <v>2</v>
      </c>
    </row>
    <row r="18" s="44" customFormat="1" ht="26.1" customHeight="1" spans="1:15">
      <c r="A18" s="53" t="s">
        <v>83</v>
      </c>
      <c r="B18" s="54">
        <f>幼儿园!B19+幼儿园!C19+幼儿园!D19+幼儿园!I19+幼儿园!M19+幼儿园!N19+幼儿园!P19</f>
        <v>18</v>
      </c>
      <c r="C18" s="54">
        <f>幼儿园!E19+幼儿园!F19+幼儿园!G19+幼儿园!H19+幼儿园!J19+幼儿园!K19+幼儿园!L19+幼儿园!O19</f>
        <v>19</v>
      </c>
      <c r="D18" s="54"/>
      <c r="E18" s="54">
        <f>B18+C18+表3[[#This Row],[列14]]</f>
        <v>37</v>
      </c>
      <c r="F18" s="54">
        <f>ROUNDUP((表3[[#This Row],[列2]]+表3[[#This Row],[列3]]+1)/16,0)+表3[[#This Row],[列15]]-1</f>
        <v>3</v>
      </c>
      <c r="G18" s="54">
        <f>幼儿园!Q19</f>
        <v>0</v>
      </c>
      <c r="H18" s="54">
        <f>幼儿园!U19</f>
        <v>0</v>
      </c>
      <c r="I18" s="54">
        <f>幼儿园!X19</f>
        <v>0</v>
      </c>
      <c r="J18" s="54">
        <f>幼儿园!AA19</f>
        <v>0</v>
      </c>
      <c r="K18" s="54">
        <f t="shared" si="0"/>
        <v>0</v>
      </c>
      <c r="L18" s="64">
        <f>ROUNDUP(表3[[#This Row],[列9]]/16,0)</f>
        <v>0</v>
      </c>
      <c r="M18" s="54">
        <f t="shared" si="1"/>
        <v>37</v>
      </c>
      <c r="N18" s="54">
        <f>ROUNDUP((表3[[#This Row],[列10]]+1)/16,0)+ROUNDUP(IF(O18&gt;3,O18*0.5,O18-1),0)</f>
        <v>3</v>
      </c>
      <c r="O18" s="44">
        <f>幼儿园!AE19</f>
        <v>1</v>
      </c>
    </row>
    <row r="19" s="44" customFormat="1" ht="26.1" customHeight="1" spans="1:15">
      <c r="A19" s="53" t="s">
        <v>85</v>
      </c>
      <c r="B19" s="54">
        <f>幼儿园!B20+幼儿园!C20+幼儿园!D20+幼儿园!I20+幼儿园!M20+幼儿园!N20+幼儿园!P20</f>
        <v>40</v>
      </c>
      <c r="C19" s="54">
        <f>幼儿园!E20+幼儿园!F20+幼儿园!G20+幼儿园!H20+幼儿园!J20+幼儿园!K20+幼儿园!L20+幼儿园!O20</f>
        <v>29</v>
      </c>
      <c r="D19" s="54"/>
      <c r="E19" s="54">
        <f>B19+C19+表3[[#This Row],[列14]]</f>
        <v>69</v>
      </c>
      <c r="F19" s="54">
        <f>ROUNDUP((表3[[#This Row],[列2]]+表3[[#This Row],[列3]]+1)/16,0)+表3[[#This Row],[列15]]-1</f>
        <v>5</v>
      </c>
      <c r="G19" s="54">
        <f>幼儿园!Q20</f>
        <v>1</v>
      </c>
      <c r="H19" s="54">
        <f>幼儿园!U20</f>
        <v>0</v>
      </c>
      <c r="I19" s="54">
        <f>幼儿园!X20</f>
        <v>31</v>
      </c>
      <c r="J19" s="54">
        <f>幼儿园!AA20</f>
        <v>0</v>
      </c>
      <c r="K19" s="54">
        <f t="shared" si="0"/>
        <v>31</v>
      </c>
      <c r="L19" s="64">
        <f>ROUNDUP(表3[[#This Row],[列9]]/16,0)</f>
        <v>2</v>
      </c>
      <c r="M19" s="54">
        <f t="shared" si="1"/>
        <v>100</v>
      </c>
      <c r="N19" s="54">
        <f>ROUNDUP((表3[[#This Row],[列10]]+1)/16,0)+ROUNDUP(IF(O19&gt;3,O19*0.5,O19-1),0)</f>
        <v>7</v>
      </c>
      <c r="O19" s="44">
        <f>幼儿园!AE20</f>
        <v>1</v>
      </c>
    </row>
    <row r="20" s="44" customFormat="1" ht="26.1" customHeight="1" spans="1:15">
      <c r="A20" s="53" t="s">
        <v>86</v>
      </c>
      <c r="B20" s="54">
        <f>幼儿园!B21+幼儿园!C21+幼儿园!D21+幼儿园!I21+幼儿园!M21+幼儿园!N21+幼儿园!P21</f>
        <v>6</v>
      </c>
      <c r="C20" s="54">
        <f>幼儿园!E21+幼儿园!F21+幼儿园!G21+幼儿园!H21+幼儿园!J21+幼儿园!K21+幼儿园!L21+幼儿园!O21</f>
        <v>18</v>
      </c>
      <c r="D20" s="54"/>
      <c r="E20" s="54">
        <f>B20+C20+表3[[#This Row],[列14]]</f>
        <v>24</v>
      </c>
      <c r="F20" s="54">
        <f>ROUNDUP((表3[[#This Row],[列2]]+表3[[#This Row],[列3]]+1)/16,0)+表3[[#This Row],[列15]]-1</f>
        <v>2</v>
      </c>
      <c r="G20" s="54">
        <f>幼儿园!Q21</f>
        <v>0</v>
      </c>
      <c r="H20" s="54">
        <f>幼儿园!U21</f>
        <v>0</v>
      </c>
      <c r="I20" s="54">
        <f>幼儿园!X21</f>
        <v>19</v>
      </c>
      <c r="J20" s="54">
        <f>幼儿园!AA21</f>
        <v>3</v>
      </c>
      <c r="K20" s="54">
        <f t="shared" si="0"/>
        <v>22</v>
      </c>
      <c r="L20" s="64">
        <f>ROUNDUP(表3[[#This Row],[列9]]/16,0)</f>
        <v>2</v>
      </c>
      <c r="M20" s="54">
        <f t="shared" si="1"/>
        <v>46</v>
      </c>
      <c r="N20" s="54">
        <f>ROUNDUP((表3[[#This Row],[列10]]+1)/16,0)+ROUNDUP(IF(O20&gt;3,O20*0.5,O20-1),0)</f>
        <v>3</v>
      </c>
      <c r="O20" s="44">
        <f>幼儿园!AE21</f>
        <v>1</v>
      </c>
    </row>
    <row r="21" s="44" customFormat="1" ht="26.1" customHeight="1" spans="1:15">
      <c r="A21" s="53" t="s">
        <v>87</v>
      </c>
      <c r="B21" s="54">
        <f>幼儿园!B22+幼儿园!C22+幼儿园!D22+幼儿园!I22+幼儿园!M22+幼儿园!N22+幼儿园!P22</f>
        <v>45</v>
      </c>
      <c r="C21" s="54">
        <f>幼儿园!E22+幼儿园!F22+幼儿园!G22+幼儿园!H22+幼儿园!J22+幼儿园!K22+幼儿园!L22+幼儿园!O22</f>
        <v>10</v>
      </c>
      <c r="D21" s="54"/>
      <c r="E21" s="54">
        <f>B21+C21+表3[[#This Row],[列14]]</f>
        <v>55</v>
      </c>
      <c r="F21" s="54">
        <f>ROUNDUP((表3[[#This Row],[列2]]+表3[[#This Row],[列3]]+1)/16,0)+表3[[#This Row],[列15]]-1</f>
        <v>4</v>
      </c>
      <c r="G21" s="54">
        <f>幼儿园!Q22</f>
        <v>1</v>
      </c>
      <c r="H21" s="54">
        <f>幼儿园!U22</f>
        <v>3</v>
      </c>
      <c r="I21" s="54">
        <f>幼儿园!X22</f>
        <v>53</v>
      </c>
      <c r="J21" s="54">
        <f>幼儿园!AA22</f>
        <v>0</v>
      </c>
      <c r="K21" s="54">
        <f t="shared" si="0"/>
        <v>56</v>
      </c>
      <c r="L21" s="64">
        <f>ROUNDUP(表3[[#This Row],[列9]]/16,0)</f>
        <v>4</v>
      </c>
      <c r="M21" s="54">
        <f t="shared" si="1"/>
        <v>111</v>
      </c>
      <c r="N21" s="54">
        <f>ROUNDUP((表3[[#This Row],[列10]]+1)/16,0)+ROUNDUP(IF(O21&gt;3,O21*0.5,O21-1),0)</f>
        <v>7</v>
      </c>
      <c r="O21" s="44">
        <f>幼儿园!AE22</f>
        <v>1</v>
      </c>
    </row>
    <row r="22" s="44" customFormat="1" ht="26.1" customHeight="1" spans="1:15">
      <c r="A22" s="53" t="s">
        <v>88</v>
      </c>
      <c r="B22" s="54">
        <f>幼儿园!B23+幼儿园!C23+幼儿园!D23+幼儿园!I23+幼儿园!M23+幼儿园!N23+幼儿园!P23</f>
        <v>17</v>
      </c>
      <c r="C22" s="54">
        <f>幼儿园!E23+幼儿园!F23+幼儿园!G23+幼儿园!H23+幼儿园!J23+幼儿园!K23+幼儿园!L23+幼儿园!O23</f>
        <v>8</v>
      </c>
      <c r="D22" s="54"/>
      <c r="E22" s="54">
        <f>B22+C22+表3[[#This Row],[列14]]</f>
        <v>25</v>
      </c>
      <c r="F22" s="54">
        <f>ROUNDUP((表3[[#This Row],[列2]]+表3[[#This Row],[列3]]+1)/16,0)+表3[[#This Row],[列15]]-1</f>
        <v>2</v>
      </c>
      <c r="G22" s="54">
        <f>幼儿园!Q23</f>
        <v>1</v>
      </c>
      <c r="H22" s="54">
        <f>幼儿园!U23</f>
        <v>0</v>
      </c>
      <c r="I22" s="54">
        <f>幼儿园!X23</f>
        <v>28</v>
      </c>
      <c r="J22" s="54">
        <f>幼儿园!AA23</f>
        <v>2</v>
      </c>
      <c r="K22" s="54">
        <f t="shared" si="0"/>
        <v>30</v>
      </c>
      <c r="L22" s="64">
        <f>ROUNDUP(表3[[#This Row],[列9]]/16,0)</f>
        <v>2</v>
      </c>
      <c r="M22" s="54">
        <f t="shared" si="1"/>
        <v>55</v>
      </c>
      <c r="N22" s="54">
        <f>ROUNDUP((表3[[#This Row],[列10]]+1)/16,0)+ROUNDUP(IF(O22&gt;3,O22*0.5,O22-1),0)</f>
        <v>4</v>
      </c>
      <c r="O22" s="44">
        <f>幼儿园!AE23</f>
        <v>1</v>
      </c>
    </row>
    <row r="23" s="44" customFormat="1" ht="26.1" customHeight="1" spans="1:15">
      <c r="A23" s="53" t="s">
        <v>89</v>
      </c>
      <c r="B23" s="54">
        <f>幼儿园!B24+幼儿园!C24+幼儿园!D24+幼儿园!I24+幼儿园!M24+幼儿园!N24+幼儿园!P24</f>
        <v>7</v>
      </c>
      <c r="C23" s="54">
        <f>幼儿园!E24+幼儿园!F24+幼儿园!G24+幼儿园!H24+幼儿园!J24+幼儿园!K24+幼儿园!L24+幼儿园!O24</f>
        <v>15</v>
      </c>
      <c r="D23" s="54">
        <v>1</v>
      </c>
      <c r="E23" s="54">
        <f>B23+C23+表3[[#This Row],[列14]]</f>
        <v>23</v>
      </c>
      <c r="F23" s="54">
        <f>ROUNDUP((表3[[#This Row],[列2]]+表3[[#This Row],[列3]]+1)/16,0)+表3[[#This Row],[列15]]-1</f>
        <v>3</v>
      </c>
      <c r="G23" s="54">
        <f>幼儿园!Q24</f>
        <v>1</v>
      </c>
      <c r="H23" s="54">
        <f>幼儿园!U24</f>
        <v>0</v>
      </c>
      <c r="I23" s="54">
        <f>幼儿园!X24</f>
        <v>7</v>
      </c>
      <c r="J23" s="54">
        <f>幼儿园!AA24</f>
        <v>0</v>
      </c>
      <c r="K23" s="54">
        <f t="shared" si="0"/>
        <v>7</v>
      </c>
      <c r="L23" s="64">
        <f>ROUNDUP(表3[[#This Row],[列9]]/16,0)</f>
        <v>1</v>
      </c>
      <c r="M23" s="54">
        <f t="shared" si="1"/>
        <v>30</v>
      </c>
      <c r="N23" s="54">
        <f>ROUNDUP((表3[[#This Row],[列10]]+1)/16,0)+ROUNDUP(IF(O23&gt;3,O23*0.5,O23-1),0)</f>
        <v>3</v>
      </c>
      <c r="O23" s="44">
        <f>幼儿园!AE24</f>
        <v>2</v>
      </c>
    </row>
    <row r="24" s="44" customFormat="1" ht="26.1" customHeight="1" spans="1:15">
      <c r="A24" s="53" t="s">
        <v>90</v>
      </c>
      <c r="B24" s="54">
        <f>幼儿园!B25+幼儿园!C25+幼儿园!D25+幼儿园!I25+幼儿园!M25+幼儿园!N25+幼儿园!P25</f>
        <v>8</v>
      </c>
      <c r="C24" s="54">
        <f>幼儿园!E25+幼儿园!F25+幼儿园!G25+幼儿园!H25+幼儿园!J25+幼儿园!K25+幼儿园!L25+幼儿园!O25</f>
        <v>13</v>
      </c>
      <c r="D24" s="54">
        <v>1</v>
      </c>
      <c r="E24" s="54">
        <f>B24+C24+表3[[#This Row],[列14]]</f>
        <v>22</v>
      </c>
      <c r="F24" s="54">
        <f>ROUNDUP((表3[[#This Row],[列2]]+表3[[#This Row],[列3]]+1)/16,0)+表3[[#This Row],[列15]]-1</f>
        <v>2</v>
      </c>
      <c r="G24" s="54">
        <f>幼儿园!Q25</f>
        <v>1</v>
      </c>
      <c r="H24" s="54">
        <f>幼儿园!U25</f>
        <v>0</v>
      </c>
      <c r="I24" s="54">
        <f>幼儿园!X25</f>
        <v>0</v>
      </c>
      <c r="J24" s="54">
        <f>幼儿园!AA25</f>
        <v>0</v>
      </c>
      <c r="K24" s="54">
        <f t="shared" si="0"/>
        <v>0</v>
      </c>
      <c r="L24" s="64">
        <f>ROUNDUP(表3[[#This Row],[列9]]/16,0)</f>
        <v>0</v>
      </c>
      <c r="M24" s="54">
        <f t="shared" si="1"/>
        <v>22</v>
      </c>
      <c r="N24" s="54">
        <f>ROUNDUP((表3[[#This Row],[列10]]+1)/16,0)+ROUNDUP(IF(O24&gt;3,O24*0.5,O24-1),0)</f>
        <v>2</v>
      </c>
      <c r="O24" s="44">
        <f>幼儿园!AE25</f>
        <v>1</v>
      </c>
    </row>
    <row r="25" s="44" customFormat="1" ht="26.1" customHeight="1" spans="1:15">
      <c r="A25" s="53" t="s">
        <v>91</v>
      </c>
      <c r="B25" s="54">
        <f>幼儿园!B26+幼儿园!C26+幼儿园!D26+幼儿园!I26+幼儿园!M26+幼儿园!N26+幼儿园!P26</f>
        <v>22</v>
      </c>
      <c r="C25" s="54">
        <f>幼儿园!E26+幼儿园!F26+幼儿园!G26+幼儿园!H26+幼儿园!J26+幼儿园!K26+幼儿园!L26+幼儿园!O26</f>
        <v>60</v>
      </c>
      <c r="D25" s="54"/>
      <c r="E25" s="54">
        <f>B25+C25+表3[[#This Row],[列14]]</f>
        <v>82</v>
      </c>
      <c r="F25" s="54">
        <f>ROUNDUP((表3[[#This Row],[列2]]+表3[[#This Row],[列3]]+1)/16,0)+表3[[#This Row],[列15]]-1</f>
        <v>6</v>
      </c>
      <c r="G25" s="54">
        <f>幼儿园!Q26</f>
        <v>1</v>
      </c>
      <c r="H25" s="54">
        <f>幼儿园!U26</f>
        <v>0</v>
      </c>
      <c r="I25" s="54">
        <f>幼儿园!X26</f>
        <v>48</v>
      </c>
      <c r="J25" s="54">
        <f>幼儿园!AA26</f>
        <v>0</v>
      </c>
      <c r="K25" s="54">
        <f t="shared" si="0"/>
        <v>48</v>
      </c>
      <c r="L25" s="64">
        <f>ROUNDUP(表3[[#This Row],[列9]]/16,0)</f>
        <v>3</v>
      </c>
      <c r="M25" s="54">
        <f t="shared" si="1"/>
        <v>130</v>
      </c>
      <c r="N25" s="54">
        <f>ROUNDUP((表3[[#This Row],[列10]]+1)/16,0)+ROUNDUP(IF(O25&gt;3,O25*0.5,O25-1),0)</f>
        <v>9</v>
      </c>
      <c r="O25" s="44">
        <f>幼儿园!AE26</f>
        <v>1</v>
      </c>
    </row>
    <row r="26" ht="26.1" customHeight="1" spans="1:15">
      <c r="A26" s="53" t="s">
        <v>92</v>
      </c>
      <c r="B26" s="54">
        <f>幼儿园!B27+幼儿园!C27+幼儿园!D27+幼儿园!I27+幼儿园!M27+幼儿园!N27+幼儿园!P27</f>
        <v>20</v>
      </c>
      <c r="C26" s="54">
        <f>幼儿园!E27+幼儿园!F27+幼儿园!G27+幼儿园!H27+幼儿园!J27+幼儿园!K27+幼儿园!L27+幼儿园!O27</f>
        <v>43</v>
      </c>
      <c r="D26" s="54"/>
      <c r="E26" s="54">
        <f>B26+C26+表3[[#This Row],[列14]]</f>
        <v>63</v>
      </c>
      <c r="F26" s="54">
        <f>ROUNDUP((表3[[#This Row],[列2]]+表3[[#This Row],[列3]]+1)/16,0)+表3[[#This Row],[列15]]-1</f>
        <v>4</v>
      </c>
      <c r="G26" s="54">
        <f>幼儿园!Q27</f>
        <v>1</v>
      </c>
      <c r="H26" s="54">
        <f>幼儿园!U27</f>
        <v>0</v>
      </c>
      <c r="I26" s="54">
        <f>幼儿园!X27</f>
        <v>56</v>
      </c>
      <c r="J26" s="54">
        <f>幼儿园!AA27</f>
        <v>8</v>
      </c>
      <c r="K26" s="54">
        <f t="shared" si="0"/>
        <v>64</v>
      </c>
      <c r="L26" s="64">
        <f>ROUNDUP(表3[[#This Row],[列9]]/16,0)</f>
        <v>4</v>
      </c>
      <c r="M26" s="54">
        <f t="shared" si="1"/>
        <v>127</v>
      </c>
      <c r="N26" s="54">
        <f>ROUNDUP((表3[[#This Row],[列10]]+1)/16,0)+ROUNDUP(IF(O26&gt;3,O26*0.5,O26-1),0)</f>
        <v>8</v>
      </c>
      <c r="O26" s="44">
        <f>幼儿园!AE27</f>
        <v>1</v>
      </c>
    </row>
    <row r="27" ht="26.1" customHeight="1" spans="1:15">
      <c r="A27" s="53" t="s">
        <v>97</v>
      </c>
      <c r="B27" s="54">
        <f>中小学!B5+中小学!C5+中小学!D5+中小学!I5+中小学!M5+中小学!N5+中小学!P5</f>
        <v>252</v>
      </c>
      <c r="C27" s="54">
        <f>中小学!E5+中小学!F5+中小学!G5+中小学!H5+中小学!J5+中小学!K5+中小学!L5+中小学!O5</f>
        <v>142</v>
      </c>
      <c r="D27" s="54"/>
      <c r="E27" s="54">
        <f>B27+C27+表3[[#This Row],[列14]]</f>
        <v>394</v>
      </c>
      <c r="F27" s="54">
        <f>ROUNDUP((表3[[#This Row],[列2]]+表3[[#This Row],[列3]]+1)/16,0)+表3[[#This Row],[列15]]-1</f>
        <v>45</v>
      </c>
      <c r="G27" s="54">
        <f>中小学!Q5</f>
        <v>1</v>
      </c>
      <c r="H27" s="54">
        <f>中小学!U5</f>
        <v>50</v>
      </c>
      <c r="I27" s="54">
        <f>中小学!X5</f>
        <v>270</v>
      </c>
      <c r="J27" s="54">
        <f>中小学!AA5</f>
        <v>0</v>
      </c>
      <c r="K27" s="54">
        <f t="shared" si="0"/>
        <v>320</v>
      </c>
      <c r="L27" s="64">
        <f>ROUNDUP(表3[[#This Row],[列9]]/16,0)</f>
        <v>20</v>
      </c>
      <c r="M27" s="54">
        <f t="shared" si="1"/>
        <v>714</v>
      </c>
      <c r="N27" s="54">
        <f>ROUNDUP((表3[[#This Row],[列10]]+1)/16,0)+ROUNDUP(IF(O27&gt;3,O27*0.5,O27-1),0)</f>
        <v>56</v>
      </c>
      <c r="O27" s="44">
        <f>中小学!AE5</f>
        <v>21</v>
      </c>
    </row>
    <row r="28" ht="26.1" customHeight="1" spans="1:15">
      <c r="A28" s="53" t="s">
        <v>98</v>
      </c>
      <c r="B28" s="54">
        <f>中小学!B6+中小学!C6+中小学!D6+中小学!I6+中小学!M6+中小学!N6+中小学!P6</f>
        <v>7</v>
      </c>
      <c r="C28" s="54">
        <f>中小学!E6+中小学!F6+中小学!G6+中小学!H6+中小学!J6+中小学!K6+中小学!L6+中小学!O6</f>
        <v>39</v>
      </c>
      <c r="D28" s="54"/>
      <c r="E28" s="54">
        <f>B28+C28+表3[[#This Row],[列14]]</f>
        <v>46</v>
      </c>
      <c r="F28" s="54">
        <f>ROUNDUP((表3[[#This Row],[列2]]+表3[[#This Row],[列3]]+1)/16,0)+表3[[#This Row],[列15]]-1</f>
        <v>11</v>
      </c>
      <c r="G28" s="54">
        <f>中小学!Q6</f>
        <v>1</v>
      </c>
      <c r="H28" s="54">
        <f>中小学!U6</f>
        <v>0</v>
      </c>
      <c r="I28" s="54">
        <f>中小学!X6</f>
        <v>0</v>
      </c>
      <c r="J28" s="54">
        <f>中小学!AA6</f>
        <v>0</v>
      </c>
      <c r="K28" s="54">
        <f t="shared" si="0"/>
        <v>0</v>
      </c>
      <c r="L28" s="64">
        <f>ROUNDUP(表3[[#This Row],[列9]]/16,0)</f>
        <v>0</v>
      </c>
      <c r="M28" s="54">
        <f t="shared" si="1"/>
        <v>46</v>
      </c>
      <c r="N28" s="54">
        <v>5</v>
      </c>
      <c r="O28" s="44">
        <f>中小学!AE6</f>
        <v>9</v>
      </c>
    </row>
    <row r="29" ht="26.1" customHeight="1" spans="1:15">
      <c r="A29" s="53" t="s">
        <v>99</v>
      </c>
      <c r="B29" s="54">
        <f>中小学!B7+中小学!C7+中小学!D7+中小学!I7+中小学!M7+中小学!N7+中小学!P7</f>
        <v>218</v>
      </c>
      <c r="C29" s="54">
        <f>中小学!E7+中小学!F7+中小学!G7+中小学!H7+中小学!J7+中小学!K7+中小学!L7+中小学!O7</f>
        <v>91</v>
      </c>
      <c r="D29" s="54"/>
      <c r="E29" s="54">
        <f>B29+C29+表3[[#This Row],[列14]]</f>
        <v>309</v>
      </c>
      <c r="F29" s="54">
        <f>ROUNDUP((表3[[#This Row],[列2]]+表3[[#This Row],[列3]]+1)/16,0)+表3[[#This Row],[列15]]-1</f>
        <v>27</v>
      </c>
      <c r="G29" s="54">
        <f>中小学!Q7</f>
        <v>1</v>
      </c>
      <c r="H29" s="54">
        <f>中小学!U7</f>
        <v>1</v>
      </c>
      <c r="I29" s="54">
        <f>中小学!X7</f>
        <v>3</v>
      </c>
      <c r="J29" s="54">
        <f>中小学!AA7</f>
        <v>15</v>
      </c>
      <c r="K29" s="54">
        <f t="shared" si="0"/>
        <v>19</v>
      </c>
      <c r="L29" s="64">
        <f>ROUNDUP(表3[[#This Row],[列9]]/16,0)</f>
        <v>2</v>
      </c>
      <c r="M29" s="54">
        <f t="shared" si="1"/>
        <v>328</v>
      </c>
      <c r="N29" s="54">
        <f>ROUNDUP((表3[[#This Row],[列10]]+1)/16,0)+ROUNDUP(IF(O29&gt;3,O29*0.5,O29-1),0)</f>
        <v>25</v>
      </c>
      <c r="O29" s="44">
        <f>中小学!AE7</f>
        <v>8</v>
      </c>
    </row>
    <row r="30" ht="26.1" customHeight="1" spans="1:15">
      <c r="A30" s="53" t="s">
        <v>100</v>
      </c>
      <c r="B30" s="54">
        <f>中小学!B8+中小学!C8+中小学!D8+中小学!I8+中小学!M8+中小学!N8+中小学!P8</f>
        <v>164</v>
      </c>
      <c r="C30" s="54">
        <f>中小学!E8+中小学!F8+中小学!G8+中小学!H8+中小学!J8+中小学!K8+中小学!L8+中小学!O8</f>
        <v>62</v>
      </c>
      <c r="D30" s="54"/>
      <c r="E30" s="54">
        <f>B30+C30+表3[[#This Row],[列14]]</f>
        <v>226</v>
      </c>
      <c r="F30" s="54">
        <f>ROUNDUP((表3[[#This Row],[列2]]+表3[[#This Row],[列3]]+1)/16,0)+表3[[#This Row],[列15]]-1</f>
        <v>20</v>
      </c>
      <c r="G30" s="54">
        <f>中小学!Q8</f>
        <v>1</v>
      </c>
      <c r="H30" s="54">
        <f>中小学!U8</f>
        <v>0</v>
      </c>
      <c r="I30" s="54">
        <f>中小学!X8</f>
        <v>0</v>
      </c>
      <c r="J30" s="54">
        <f>中小学!AA8</f>
        <v>0</v>
      </c>
      <c r="K30" s="54">
        <f t="shared" si="0"/>
        <v>0</v>
      </c>
      <c r="L30" s="64">
        <f>ROUNDUP(表3[[#This Row],[列9]]/16,0)</f>
        <v>0</v>
      </c>
      <c r="M30" s="54">
        <f t="shared" si="1"/>
        <v>226</v>
      </c>
      <c r="N30" s="54">
        <f>ROUNDUP((表3[[#This Row],[列10]]+1)/16,0)+ROUNDUP(IF(O30&gt;3,O30*0.5,O30-1),0)</f>
        <v>18</v>
      </c>
      <c r="O30" s="44">
        <f>中小学!AE8</f>
        <v>6</v>
      </c>
    </row>
    <row r="31" ht="26.1" customHeight="1" spans="1:15">
      <c r="A31" s="53" t="s">
        <v>101</v>
      </c>
      <c r="B31" s="54">
        <f>中小学!B9+中小学!C9+中小学!D9+中小学!I9+中小学!M9+中小学!N9+中小学!P9</f>
        <v>205</v>
      </c>
      <c r="C31" s="54">
        <f>中小学!E9+中小学!F9+中小学!G9+中小学!H9+中小学!J9+中小学!K9+中小学!L9+中小学!O9</f>
        <v>41</v>
      </c>
      <c r="D31" s="54"/>
      <c r="E31" s="54">
        <f>B31+C31+表3[[#This Row],[列14]]</f>
        <v>246</v>
      </c>
      <c r="F31" s="54">
        <f>ROUNDUP((表3[[#This Row],[列2]]+表3[[#This Row],[列3]]+1)/16,0)+表3[[#This Row],[列15]]-1</f>
        <v>16</v>
      </c>
      <c r="G31" s="54">
        <f>中小学!Q9</f>
        <v>1</v>
      </c>
      <c r="H31" s="54">
        <f>中小学!U9</f>
        <v>0</v>
      </c>
      <c r="I31" s="54">
        <f>中小学!X9</f>
        <v>0</v>
      </c>
      <c r="J31" s="54">
        <f>中小学!AA9</f>
        <v>0</v>
      </c>
      <c r="K31" s="54">
        <f t="shared" si="0"/>
        <v>0</v>
      </c>
      <c r="L31" s="64">
        <f>ROUNDUP(表3[[#This Row],[列9]]/16,0)</f>
        <v>0</v>
      </c>
      <c r="M31" s="54">
        <f t="shared" si="1"/>
        <v>246</v>
      </c>
      <c r="N31" s="54">
        <v>19</v>
      </c>
      <c r="O31" s="44">
        <f>中小学!AE9</f>
        <v>1</v>
      </c>
    </row>
    <row r="32" ht="26.1" customHeight="1" spans="1:15">
      <c r="A32" s="53" t="s">
        <v>102</v>
      </c>
      <c r="B32" s="54">
        <f>中小学!B10+中小学!C10+中小学!D10+中小学!I10+中小学!M10+中小学!N10+中小学!P10</f>
        <v>63</v>
      </c>
      <c r="C32" s="54">
        <f>中小学!E10+中小学!F10+中小学!G10+中小学!H10+中小学!J10+中小学!K10+中小学!L10+中小学!O10</f>
        <v>22</v>
      </c>
      <c r="D32" s="54"/>
      <c r="E32" s="54">
        <f>B32+C32+表3[[#This Row],[列14]]</f>
        <v>85</v>
      </c>
      <c r="F32" s="54">
        <f>ROUNDUP((表3[[#This Row],[列2]]+表3[[#This Row],[列3]]+1)/16,0)+表3[[#This Row],[列15]]-1</f>
        <v>9</v>
      </c>
      <c r="G32" s="54">
        <f>中小学!Q10</f>
        <v>1</v>
      </c>
      <c r="H32" s="54">
        <f>中小学!U10</f>
        <v>0</v>
      </c>
      <c r="I32" s="54">
        <f>中小学!X10</f>
        <v>107</v>
      </c>
      <c r="J32" s="54">
        <f>中小学!AA10</f>
        <v>8</v>
      </c>
      <c r="K32" s="54">
        <f t="shared" si="0"/>
        <v>115</v>
      </c>
      <c r="L32" s="64">
        <f>ROUNDUP(表3[[#This Row],[列9]]/16,0)</f>
        <v>8</v>
      </c>
      <c r="M32" s="54">
        <f t="shared" si="1"/>
        <v>200</v>
      </c>
      <c r="N32" s="54">
        <f>ROUNDUP((表3[[#This Row],[列10]]+1)/16,0)+ROUNDUP(IF(O32&gt;3,O32*0.5,O32-1),0)</f>
        <v>15</v>
      </c>
      <c r="O32" s="44">
        <v>4</v>
      </c>
    </row>
    <row r="33" ht="26.1" customHeight="1" spans="1:15">
      <c r="A33" s="53" t="s">
        <v>103</v>
      </c>
      <c r="B33" s="54">
        <f>中小学!B11+中小学!C11+中小学!D11+中小学!I11+中小学!M11+中小学!N11+中小学!P11</f>
        <v>76</v>
      </c>
      <c r="C33" s="54">
        <f>中小学!E11+中小学!F11+中小学!G11+中小学!H11+中小学!J11+中小学!K11+中小学!L11+中小学!O11</f>
        <v>12</v>
      </c>
      <c r="D33" s="54"/>
      <c r="E33" s="54">
        <f>B33+C33+表3[[#This Row],[列14]]</f>
        <v>88</v>
      </c>
      <c r="F33" s="54">
        <f>ROUNDUP((表3[[#This Row],[列2]]+表3[[#This Row],[列3]]+1)/16,0)+表3[[#This Row],[列15]]-1</f>
        <v>10</v>
      </c>
      <c r="G33" s="54">
        <f>中小学!Q11</f>
        <v>1</v>
      </c>
      <c r="H33" s="54">
        <f>中小学!U11</f>
        <v>0</v>
      </c>
      <c r="I33" s="54">
        <f>中小学!X11</f>
        <v>130</v>
      </c>
      <c r="J33" s="54">
        <f>中小学!AA11</f>
        <v>4</v>
      </c>
      <c r="K33" s="54">
        <f t="shared" si="0"/>
        <v>134</v>
      </c>
      <c r="L33" s="64">
        <f>ROUNDUP(表3[[#This Row],[列9]]/16,0)</f>
        <v>9</v>
      </c>
      <c r="M33" s="54">
        <f t="shared" si="1"/>
        <v>222</v>
      </c>
      <c r="N33" s="54">
        <f>ROUNDUP((表3[[#This Row],[列10]]+1)/16,0)+ROUNDUP(IF(O33&gt;3,O33*0.5,O33-1),0)</f>
        <v>17</v>
      </c>
      <c r="O33" s="44">
        <f>中小学!AE11</f>
        <v>5</v>
      </c>
    </row>
    <row r="34" ht="26.1" customHeight="1" spans="1:15">
      <c r="A34" s="53" t="s">
        <v>104</v>
      </c>
      <c r="B34" s="54">
        <f>中小学!B12+中小学!C12+中小学!D12+中小学!I12+中小学!M12+中小学!N12+中小学!P12</f>
        <v>84</v>
      </c>
      <c r="C34" s="54">
        <f>中小学!E12+中小学!F12+中小学!G12+中小学!H12+中小学!J12+中小学!K12+中小学!L12+中小学!O12</f>
        <v>27</v>
      </c>
      <c r="D34" s="54"/>
      <c r="E34" s="54">
        <f>B34+C34+表3[[#This Row],[列14]]</f>
        <v>111</v>
      </c>
      <c r="F34" s="54">
        <f>ROUNDUP((表3[[#This Row],[列2]]+表3[[#This Row],[列3]]+1)/16,0)+表3[[#This Row],[列15]]-1</f>
        <v>12</v>
      </c>
      <c r="G34" s="54">
        <f>中小学!Q12</f>
        <v>1</v>
      </c>
      <c r="H34" s="54">
        <f>中小学!U12</f>
        <v>0</v>
      </c>
      <c r="I34" s="54">
        <f>中小学!X12</f>
        <v>0</v>
      </c>
      <c r="J34" s="54">
        <f>中小学!AA12</f>
        <v>0</v>
      </c>
      <c r="K34" s="54">
        <f t="shared" si="0"/>
        <v>0</v>
      </c>
      <c r="L34" s="64">
        <f>ROUNDUP(表3[[#This Row],[列9]]/16,0)</f>
        <v>0</v>
      </c>
      <c r="M34" s="54">
        <f t="shared" si="1"/>
        <v>111</v>
      </c>
      <c r="N34" s="54">
        <f>ROUNDUP((表3[[#This Row],[列10]]+1)/16,0)+ROUNDUP(IF(O34&gt;3,O34*0.5,O34-1),0)</f>
        <v>10</v>
      </c>
      <c r="O34" s="44">
        <f>中小学!AE12</f>
        <v>6</v>
      </c>
    </row>
    <row r="35" ht="26.1" customHeight="1" spans="1:15">
      <c r="A35" s="53" t="s">
        <v>105</v>
      </c>
      <c r="B35" s="54">
        <f>中小学!B13+中小学!C13+中小学!D13+中小学!I13+中小学!M13+中小学!N13+中小学!P13</f>
        <v>74</v>
      </c>
      <c r="C35" s="54">
        <f>中小学!E13+中小学!F13+中小学!G13+中小学!H13+中小学!J13+中小学!K13+中小学!L13+中小学!O13</f>
        <v>18</v>
      </c>
      <c r="D35" s="54"/>
      <c r="E35" s="54">
        <f>B35+C35+表3[[#This Row],[列14]]</f>
        <v>92</v>
      </c>
      <c r="F35" s="54">
        <f>ROUNDUP((表3[[#This Row],[列2]]+表3[[#This Row],[列3]]+1)/16,0)+表3[[#This Row],[列15]]-1</f>
        <v>9</v>
      </c>
      <c r="G35" s="54">
        <f>中小学!Q13</f>
        <v>1</v>
      </c>
      <c r="H35" s="54">
        <f>中小学!U13</f>
        <v>0</v>
      </c>
      <c r="I35" s="54">
        <f>中小学!X13</f>
        <v>0</v>
      </c>
      <c r="J35" s="54">
        <f>中小学!AA13</f>
        <v>0</v>
      </c>
      <c r="K35" s="54">
        <f t="shared" si="0"/>
        <v>0</v>
      </c>
      <c r="L35" s="64">
        <f>ROUNDUP(表3[[#This Row],[列9]]/16,0)</f>
        <v>0</v>
      </c>
      <c r="M35" s="54">
        <f t="shared" si="1"/>
        <v>92</v>
      </c>
      <c r="N35" s="54">
        <f>ROUNDUP((表3[[#This Row],[列10]]+1)/16,0)+ROUNDUP(IF(O35&gt;3,O35*0.5,O35-1),0)</f>
        <v>8</v>
      </c>
      <c r="O35" s="44">
        <f>中小学!AE13</f>
        <v>4</v>
      </c>
    </row>
    <row r="36" ht="26.1" customHeight="1" spans="1:15">
      <c r="A36" s="53" t="s">
        <v>106</v>
      </c>
      <c r="B36" s="54">
        <f>中小学!B14+中小学!C14+中小学!D14+中小学!I14+中小学!M14+中小学!N14+中小学!P14</f>
        <v>32</v>
      </c>
      <c r="C36" s="54">
        <f>中小学!E14+中小学!F14+中小学!G14+中小学!H14+中小学!J14+中小学!K14+中小学!L14+中小学!O14</f>
        <v>13</v>
      </c>
      <c r="D36" s="54">
        <v>1</v>
      </c>
      <c r="E36" s="54">
        <f>B36+C36+表3[[#This Row],[列14]]</f>
        <v>46</v>
      </c>
      <c r="F36" s="54">
        <f>ROUNDUP((表3[[#This Row],[列2]]+表3[[#This Row],[列3]]+1)/16,0)+表3[[#This Row],[列15]]-1</f>
        <v>5</v>
      </c>
      <c r="G36" s="54">
        <f>中小学!Q14</f>
        <v>1</v>
      </c>
      <c r="H36" s="54">
        <f>中小学!U14</f>
        <v>0</v>
      </c>
      <c r="I36" s="54">
        <f>中小学!X14</f>
        <v>0</v>
      </c>
      <c r="J36" s="54">
        <f>中小学!AA14</f>
        <v>0</v>
      </c>
      <c r="K36" s="54">
        <f t="shared" si="0"/>
        <v>0</v>
      </c>
      <c r="L36" s="64">
        <f>ROUNDUP(表3[[#This Row],[列9]]/16,0)</f>
        <v>0</v>
      </c>
      <c r="M36" s="54">
        <f t="shared" si="1"/>
        <v>46</v>
      </c>
      <c r="N36" s="54">
        <f>ROUNDUP((表3[[#This Row],[列10]]+1)/16,0)+ROUNDUP(IF(O36&gt;3,O36*0.5,O36-1),0)</f>
        <v>5</v>
      </c>
      <c r="O36" s="44">
        <f>中小学!AE14</f>
        <v>3</v>
      </c>
    </row>
    <row r="37" ht="26.1" customHeight="1" spans="1:15">
      <c r="A37" s="53" t="s">
        <v>107</v>
      </c>
      <c r="B37" s="54">
        <f>中小学!B15+中小学!C15+中小学!D15+中小学!I15+中小学!M15+中小学!N15+中小学!P15</f>
        <v>42</v>
      </c>
      <c r="C37" s="54">
        <f>中小学!E15+中小学!F15+中小学!G15+中小学!H15+中小学!J15+中小学!K15+中小学!L15+中小学!O15</f>
        <v>16</v>
      </c>
      <c r="D37" s="54"/>
      <c r="E37" s="54">
        <f>B37+C37+表3[[#This Row],[列14]]</f>
        <v>58</v>
      </c>
      <c r="F37" s="54">
        <f>ROUNDUP((表3[[#This Row],[列2]]+表3[[#This Row],[列3]]+1)/16,0)+表3[[#This Row],[列15]]-1</f>
        <v>5</v>
      </c>
      <c r="G37" s="54">
        <f>中小学!Q15</f>
        <v>1</v>
      </c>
      <c r="H37" s="54">
        <f>中小学!U15</f>
        <v>0</v>
      </c>
      <c r="I37" s="54">
        <f>中小学!X15</f>
        <v>0</v>
      </c>
      <c r="J37" s="54">
        <f>中小学!AA15</f>
        <v>0</v>
      </c>
      <c r="K37" s="54">
        <f t="shared" si="0"/>
        <v>0</v>
      </c>
      <c r="L37" s="64">
        <f>ROUNDUP(表3[[#This Row],[列9]]/16,0)</f>
        <v>0</v>
      </c>
      <c r="M37" s="54">
        <f t="shared" si="1"/>
        <v>58</v>
      </c>
      <c r="N37" s="54">
        <f>ROUNDUP((表3[[#This Row],[列10]]+1)/16,0)+ROUNDUP(IF(O37&gt;3,O37*0.5,O37-1),0)</f>
        <v>5</v>
      </c>
      <c r="O37" s="44">
        <v>2</v>
      </c>
    </row>
    <row r="38" ht="26.1" customHeight="1" spans="1:15">
      <c r="A38" s="53" t="s">
        <v>108</v>
      </c>
      <c r="B38" s="54">
        <f>中小学!B16+中小学!C16+中小学!D16+中小学!I16+中小学!M16+中小学!N16+中小学!P16</f>
        <v>70</v>
      </c>
      <c r="C38" s="54">
        <f>中小学!E16+中小学!F16+中小学!G16+中小学!H16+中小学!J16+中小学!K16+中小学!L16+中小学!O16</f>
        <v>46</v>
      </c>
      <c r="D38" s="54"/>
      <c r="E38" s="54">
        <f>B38+C38+表3[[#This Row],[列14]]</f>
        <v>116</v>
      </c>
      <c r="F38" s="54">
        <f>ROUNDUP((表3[[#This Row],[列2]]+表3[[#This Row],[列3]]+1)/16,0)+表3[[#This Row],[列15]]-1</f>
        <v>19</v>
      </c>
      <c r="G38" s="54">
        <f>中小学!Q16</f>
        <v>1</v>
      </c>
      <c r="H38" s="54">
        <f>中小学!U16</f>
        <v>38</v>
      </c>
      <c r="I38" s="54">
        <f>中小学!X16</f>
        <v>0</v>
      </c>
      <c r="J38" s="54">
        <f>中小学!AA16</f>
        <v>80</v>
      </c>
      <c r="K38" s="54">
        <f t="shared" si="0"/>
        <v>118</v>
      </c>
      <c r="L38" s="64">
        <f>ROUNDUP(表3[[#This Row],[列9]]/16,0)</f>
        <v>8</v>
      </c>
      <c r="M38" s="54">
        <f t="shared" si="1"/>
        <v>234</v>
      </c>
      <c r="N38" s="54">
        <f>ROUNDUP((表3[[#This Row],[列10]]+1)/16,0)+ROUNDUP(IF(O38&gt;3,O38*0.5,O38-1),0)</f>
        <v>21</v>
      </c>
      <c r="O38" s="44">
        <f>中小学!AE16</f>
        <v>12</v>
      </c>
    </row>
    <row r="39" ht="26.1" customHeight="1" spans="1:15">
      <c r="A39" s="53" t="s">
        <v>109</v>
      </c>
      <c r="B39" s="54">
        <f>中小学!B17+中小学!C17+中小学!D17+中小学!I17+中小学!M17+中小学!N17+中小学!P17</f>
        <v>60</v>
      </c>
      <c r="C39" s="54">
        <f>中小学!E17+中小学!F17+中小学!G17+中小学!H17+中小学!J17+中小学!K17+中小学!L17+中小学!O17</f>
        <v>17</v>
      </c>
      <c r="D39" s="54"/>
      <c r="E39" s="54">
        <f>B39+C39+表3[[#This Row],[列14]]</f>
        <v>77</v>
      </c>
      <c r="F39" s="54">
        <f>ROUNDUP((表3[[#This Row],[列2]]+表3[[#This Row],[列3]]+1)/16,0)+表3[[#This Row],[列15]]-1</f>
        <v>5</v>
      </c>
      <c r="G39" s="54">
        <f>中小学!Q17</f>
        <v>1</v>
      </c>
      <c r="H39" s="54">
        <f>中小学!U17</f>
        <v>0</v>
      </c>
      <c r="I39" s="54">
        <f>中小学!X17</f>
        <v>0</v>
      </c>
      <c r="J39" s="54">
        <f>中小学!AA17</f>
        <v>0</v>
      </c>
      <c r="K39" s="54">
        <f t="shared" si="0"/>
        <v>0</v>
      </c>
      <c r="L39" s="64">
        <f>ROUNDUP(表3[[#This Row],[列9]]/16,0)</f>
        <v>0</v>
      </c>
      <c r="M39" s="54">
        <f t="shared" si="1"/>
        <v>77</v>
      </c>
      <c r="N39" s="54">
        <f>ROUNDUP((表3[[#This Row],[列10]]+1)/16,0)+ROUNDUP(IF(O39&gt;3,O39*0.5,O39-1),0)</f>
        <v>5</v>
      </c>
      <c r="O39" s="44">
        <f>中小学!AE17</f>
        <v>1</v>
      </c>
    </row>
    <row r="40" ht="26.1" customHeight="1" spans="1:15">
      <c r="A40" s="53" t="s">
        <v>110</v>
      </c>
      <c r="B40" s="54">
        <f>中小学!B18+中小学!C18+中小学!D18+中小学!I18+中小学!M18+中小学!N18+中小学!P18</f>
        <v>54</v>
      </c>
      <c r="C40" s="54">
        <f>中小学!E18+中小学!F18+中小学!G18+中小学!H18+中小学!J18+中小学!K18+中小学!L18+中小学!O18</f>
        <v>10</v>
      </c>
      <c r="D40" s="54"/>
      <c r="E40" s="54">
        <f>B40+C40+表3[[#This Row],[列14]]</f>
        <v>64</v>
      </c>
      <c r="F40" s="54">
        <f>ROUNDUP((表3[[#This Row],[列2]]+表3[[#This Row],[列3]]+1)/16,0)+表3[[#This Row],[列15]]-1</f>
        <v>7</v>
      </c>
      <c r="G40" s="54">
        <f>中小学!Q18</f>
        <v>1</v>
      </c>
      <c r="H40" s="54">
        <f>中小学!U18</f>
        <v>0</v>
      </c>
      <c r="I40" s="54">
        <f>中小学!X18</f>
        <v>0</v>
      </c>
      <c r="J40" s="54">
        <f>中小学!AA18</f>
        <v>0</v>
      </c>
      <c r="K40" s="54">
        <f t="shared" si="0"/>
        <v>0</v>
      </c>
      <c r="L40" s="64">
        <f>ROUNDUP(表3[[#This Row],[列9]]/16,0)</f>
        <v>0</v>
      </c>
      <c r="M40" s="54">
        <f t="shared" si="1"/>
        <v>64</v>
      </c>
      <c r="N40" s="54">
        <f>ROUNDUP((表3[[#This Row],[列10]]+1)/16,0)+ROUNDUP(IF(O40&gt;3,O40*0.5,O40-1),0)</f>
        <v>7</v>
      </c>
      <c r="O40" s="44">
        <f>中小学!AE18</f>
        <v>3</v>
      </c>
    </row>
    <row r="41" ht="26.1" customHeight="1" spans="1:15">
      <c r="A41" s="53" t="s">
        <v>111</v>
      </c>
      <c r="B41" s="54">
        <f>中小学!B19+中小学!C19+中小学!D19+中小学!I19+中小学!M19+中小学!N19+中小学!P19</f>
        <v>53</v>
      </c>
      <c r="C41" s="54">
        <f>中小学!E19+中小学!F19+中小学!G19+中小学!H19+中小学!J19+中小学!K19+中小学!L19+中小学!O19</f>
        <v>20</v>
      </c>
      <c r="D41" s="54"/>
      <c r="E41" s="54">
        <f>B41+C41+表3[[#This Row],[列14]]</f>
        <v>73</v>
      </c>
      <c r="F41" s="54">
        <f>ROUNDUP((表3[[#This Row],[列2]]+表3[[#This Row],[列3]]+1)/16,0)+表3[[#This Row],[列15]]-1</f>
        <v>5</v>
      </c>
      <c r="G41" s="54">
        <f>中小学!Q19</f>
        <v>1</v>
      </c>
      <c r="H41" s="54">
        <f>中小学!U19</f>
        <v>0</v>
      </c>
      <c r="I41" s="54">
        <f>中小学!X19</f>
        <v>0</v>
      </c>
      <c r="J41" s="54">
        <f>中小学!AA19</f>
        <v>0</v>
      </c>
      <c r="K41" s="54">
        <f t="shared" si="0"/>
        <v>0</v>
      </c>
      <c r="L41" s="64">
        <f>ROUNDUP(表3[[#This Row],[列9]]/16,0)</f>
        <v>0</v>
      </c>
      <c r="M41" s="54">
        <f t="shared" si="1"/>
        <v>73</v>
      </c>
      <c r="N41" s="54">
        <f>ROUNDUP((表3[[#This Row],[列10]]+1)/16,0)+ROUNDUP(IF(O41&gt;3,O41*0.5,O41-1),0)</f>
        <v>5</v>
      </c>
      <c r="O41" s="44">
        <f>中小学!AE19</f>
        <v>1</v>
      </c>
    </row>
    <row r="42" ht="26.1" customHeight="1" spans="1:15">
      <c r="A42" s="53" t="s">
        <v>112</v>
      </c>
      <c r="B42" s="54">
        <f>中小学!B20+中小学!C20+中小学!D20+中小学!I20+中小学!M20+中小学!N20+中小学!P20</f>
        <v>72</v>
      </c>
      <c r="C42" s="54">
        <f>中小学!E20+中小学!F20+中小学!G20+中小学!H20+中小学!J20+中小学!K20+中小学!L20+中小学!O20</f>
        <v>14</v>
      </c>
      <c r="D42" s="54"/>
      <c r="E42" s="54">
        <f>B42+C42+表3[[#This Row],[列14]]</f>
        <v>86</v>
      </c>
      <c r="F42" s="54">
        <f>ROUNDUP((表3[[#This Row],[列2]]+表3[[#This Row],[列3]]+1)/16,0)+表3[[#This Row],[列15]]-1</f>
        <v>9</v>
      </c>
      <c r="G42" s="54">
        <f>中小学!Q20</f>
        <v>1</v>
      </c>
      <c r="H42" s="54">
        <f>中小学!U20</f>
        <v>0</v>
      </c>
      <c r="I42" s="54">
        <f>中小学!X20</f>
        <v>0</v>
      </c>
      <c r="J42" s="54">
        <f>中小学!AA20</f>
        <v>0</v>
      </c>
      <c r="K42" s="54">
        <f t="shared" si="0"/>
        <v>0</v>
      </c>
      <c r="L42" s="64">
        <f>ROUNDUP(表3[[#This Row],[列9]]/16,0)</f>
        <v>0</v>
      </c>
      <c r="M42" s="54">
        <f t="shared" si="1"/>
        <v>86</v>
      </c>
      <c r="N42" s="54">
        <f>ROUNDUP((表3[[#This Row],[列10]]+1)/16,0)+ROUNDUP(IF(O42&gt;3,O42*0.5,O42-1),0)</f>
        <v>8</v>
      </c>
      <c r="O42" s="44">
        <f>中小学!AE20</f>
        <v>4</v>
      </c>
    </row>
    <row r="43" ht="26.1" customHeight="1" spans="1:15">
      <c r="A43" s="53" t="s">
        <v>113</v>
      </c>
      <c r="B43" s="54">
        <f>中小学!B21+中小学!C21+中小学!D21+中小学!I21+中小学!M21+中小学!N21+中小学!P21</f>
        <v>0</v>
      </c>
      <c r="C43" s="54">
        <f>中小学!E21+中小学!F21+中小学!G21+中小学!H21+中小学!J21+中小学!K21+中小学!L21+中小学!O21</f>
        <v>10</v>
      </c>
      <c r="D43" s="54"/>
      <c r="E43" s="54">
        <f>B43+C43+表3[[#This Row],[列14]]</f>
        <v>10</v>
      </c>
      <c r="F43" s="54">
        <f>ROUNDUP((表3[[#This Row],[列2]]+表3[[#This Row],[列3]]+1)/16,0)+表3[[#This Row],[列15]]-1</f>
        <v>3</v>
      </c>
      <c r="G43" s="54">
        <f>中小学!Q21</f>
        <v>1</v>
      </c>
      <c r="H43" s="54">
        <f>中小学!U21</f>
        <v>0</v>
      </c>
      <c r="I43" s="54">
        <f>中小学!X21</f>
        <v>0</v>
      </c>
      <c r="J43" s="54">
        <f>中小学!AA21</f>
        <v>0</v>
      </c>
      <c r="K43" s="54">
        <f t="shared" si="0"/>
        <v>0</v>
      </c>
      <c r="L43" s="64">
        <f>ROUNDUP(表3[[#This Row],[列9]]/16,0)</f>
        <v>0</v>
      </c>
      <c r="M43" s="54">
        <f t="shared" si="1"/>
        <v>10</v>
      </c>
      <c r="N43" s="54">
        <f>ROUNDUP((表3[[#This Row],[列10]]+1)/16,0)+ROUNDUP(IF(O43&gt;3,O43*0.5,O43-1),0)</f>
        <v>3</v>
      </c>
      <c r="O43" s="44">
        <f>中小学!AE21</f>
        <v>3</v>
      </c>
    </row>
    <row r="44" ht="26.1" customHeight="1" spans="1:15">
      <c r="A44" s="55" t="s">
        <v>114</v>
      </c>
      <c r="B44" s="54">
        <f>中小学!B22+中小学!C22+中小学!D22+中小学!I22+中小学!M22+中小学!N22+中小学!P22</f>
        <v>47</v>
      </c>
      <c r="C44" s="54">
        <f>中小学!E22+中小学!F22+中小学!G22+中小学!H22+中小学!J22+中小学!K22+中小学!L22+中小学!O22</f>
        <v>9</v>
      </c>
      <c r="D44" s="54"/>
      <c r="E44" s="54">
        <f>B44+C44+表3[[#This Row],[列14]]</f>
        <v>56</v>
      </c>
      <c r="F44" s="54">
        <f>ROUNDUP((表3[[#This Row],[列2]]+表3[[#This Row],[列3]]+1)/16,0)+表3[[#This Row],[列15]]-1</f>
        <v>6</v>
      </c>
      <c r="G44" s="54">
        <f>中小学!Q22</f>
        <v>1</v>
      </c>
      <c r="H44" s="54">
        <f>中小学!U22</f>
        <v>0</v>
      </c>
      <c r="I44" s="54">
        <f>中小学!X22</f>
        <v>48</v>
      </c>
      <c r="J44" s="54">
        <f>中小学!AA22</f>
        <v>4</v>
      </c>
      <c r="K44" s="54">
        <f t="shared" si="0"/>
        <v>52</v>
      </c>
      <c r="L44" s="64">
        <f>ROUNDUP(表3[[#This Row],[列9]]/16,0)</f>
        <v>4</v>
      </c>
      <c r="M44" s="54">
        <f t="shared" si="1"/>
        <v>108</v>
      </c>
      <c r="N44" s="54">
        <f>ROUNDUP((表3[[#This Row],[列10]]+1)/16,0)+ROUNDUP(IF(O44&gt;3,O44*0.5,O44-1),0)</f>
        <v>9</v>
      </c>
      <c r="O44" s="44">
        <v>3</v>
      </c>
    </row>
    <row r="45" ht="26.1" customHeight="1" spans="1:15">
      <c r="A45" s="53" t="s">
        <v>115</v>
      </c>
      <c r="B45" s="54">
        <f>中小学!B23+中小学!C23+中小学!D23+中小学!I23+中小学!M23+中小学!N23+中小学!P23</f>
        <v>24</v>
      </c>
      <c r="C45" s="54">
        <f>中小学!E23+中小学!F23+中小学!G23+中小学!H23+中小学!J23+中小学!K23+中小学!L23+中小学!O23</f>
        <v>6</v>
      </c>
      <c r="D45" s="54"/>
      <c r="E45" s="54">
        <f>B45+C45+表3[[#This Row],[列14]]</f>
        <v>30</v>
      </c>
      <c r="F45" s="54">
        <f>ROUNDUP((表3[[#This Row],[列2]]+表3[[#This Row],[列3]]+1)/16,0)+表3[[#This Row],[列15]]-1</f>
        <v>5</v>
      </c>
      <c r="G45" s="54">
        <f>中小学!Q23</f>
        <v>0</v>
      </c>
      <c r="H45" s="54">
        <f>中小学!U23</f>
        <v>0</v>
      </c>
      <c r="I45" s="54">
        <f>中小学!X23</f>
        <v>0</v>
      </c>
      <c r="J45" s="54"/>
      <c r="K45" s="54">
        <f t="shared" si="0"/>
        <v>0</v>
      </c>
      <c r="L45" s="64">
        <f>ROUNDUP(表3[[#This Row],[列9]]/16,0)</f>
        <v>0</v>
      </c>
      <c r="M45" s="54">
        <f t="shared" si="1"/>
        <v>30</v>
      </c>
      <c r="N45" s="54">
        <f>ROUNDUP((表3[[#This Row],[列10]]+1)/16,0)+ROUNDUP(IF(O45&gt;3,O45*0.5,O45-1),0)</f>
        <v>4</v>
      </c>
      <c r="O45" s="44">
        <f>中小学!AE23</f>
        <v>4</v>
      </c>
    </row>
    <row r="46" ht="26.1" customHeight="1" spans="1:15">
      <c r="A46" s="53" t="s">
        <v>116</v>
      </c>
      <c r="B46" s="54">
        <f>中小学!B24+中小学!C24+中小学!D24+中小学!I24+中小学!M24+中小学!N24+中小学!P24</f>
        <v>71</v>
      </c>
      <c r="C46" s="54">
        <f>中小学!E24+中小学!F24+中小学!G24+中小学!H24+中小学!J24+中小学!K24+中小学!L24+中小学!O24</f>
        <v>14</v>
      </c>
      <c r="D46" s="54"/>
      <c r="E46" s="54">
        <f>B46+C46+表3[[#This Row],[列14]]</f>
        <v>85</v>
      </c>
      <c r="F46" s="54">
        <f>ROUNDUP((表3[[#This Row],[列2]]+表3[[#This Row],[列3]]+1)/16,0)+表3[[#This Row],[列15]]-1</f>
        <v>9</v>
      </c>
      <c r="G46" s="54">
        <f>中小学!Q24</f>
        <v>1</v>
      </c>
      <c r="H46" s="54">
        <f>中小学!U24</f>
        <v>0</v>
      </c>
      <c r="I46" s="54">
        <f>中小学!X24</f>
        <v>0</v>
      </c>
      <c r="J46" s="54">
        <f>中小学!AA24</f>
        <v>0</v>
      </c>
      <c r="K46" s="54">
        <f t="shared" si="0"/>
        <v>0</v>
      </c>
      <c r="L46" s="64">
        <f>ROUNDUP(表3[[#This Row],[列9]]/16,0)</f>
        <v>0</v>
      </c>
      <c r="M46" s="54">
        <f t="shared" si="1"/>
        <v>85</v>
      </c>
      <c r="N46" s="54">
        <f>ROUNDUP((表3[[#This Row],[列10]]+1)/16,0)+ROUNDUP(IF(O46&gt;3,O46*0.5,O46-1),0)</f>
        <v>8</v>
      </c>
      <c r="O46" s="44">
        <v>4</v>
      </c>
    </row>
    <row r="47" ht="26.1" customHeight="1" spans="1:15">
      <c r="A47" s="53" t="s">
        <v>117</v>
      </c>
      <c r="B47" s="54">
        <f>中小学!B25+中小学!C25+中小学!D25+中小学!I25+中小学!M25+中小学!N25+中小学!P25</f>
        <v>41</v>
      </c>
      <c r="C47" s="54">
        <f>中小学!E25+中小学!F25+中小学!G25+中小学!H25+中小学!J25+中小学!K25+中小学!L25+中小学!O25</f>
        <v>12</v>
      </c>
      <c r="D47" s="54"/>
      <c r="E47" s="54">
        <f>B47+C47+表3[[#This Row],[列14]]</f>
        <v>53</v>
      </c>
      <c r="F47" s="54">
        <f>ROUNDUP((表3[[#This Row],[列2]]+表3[[#This Row],[列3]]+1)/16,0)+表3[[#This Row],[列15]]-1</f>
        <v>6</v>
      </c>
      <c r="G47" s="54">
        <f>中小学!Q25</f>
        <v>1</v>
      </c>
      <c r="H47" s="54">
        <f>中小学!U25</f>
        <v>0</v>
      </c>
      <c r="I47" s="54">
        <f>中小学!X25</f>
        <v>0</v>
      </c>
      <c r="J47" s="54">
        <f>中小学!AA25</f>
        <v>0</v>
      </c>
      <c r="K47" s="54">
        <f t="shared" si="0"/>
        <v>0</v>
      </c>
      <c r="L47" s="64">
        <f>ROUNDUP(表3[[#This Row],[列9]]/16,0)</f>
        <v>0</v>
      </c>
      <c r="M47" s="54">
        <f t="shared" si="1"/>
        <v>53</v>
      </c>
      <c r="N47" s="54">
        <f>ROUNDUP((表3[[#This Row],[列10]]+1)/16,0)+ROUNDUP(IF(O47&gt;3,O47*0.5,O47-1),0)</f>
        <v>6</v>
      </c>
      <c r="O47" s="44">
        <f>中小学!AE25</f>
        <v>3</v>
      </c>
    </row>
    <row r="48" ht="26.1" customHeight="1" spans="1:15">
      <c r="A48" s="53" t="s">
        <v>118</v>
      </c>
      <c r="B48" s="54">
        <f>中小学!B26+中小学!C26+中小学!D26+中小学!I26+中小学!M26+中小学!N26+中小学!P26</f>
        <v>195</v>
      </c>
      <c r="C48" s="54">
        <f>中小学!E26+中小学!F26+中小学!G26+中小学!H26+中小学!J26+中小学!K26+中小学!L26+中小学!O26</f>
        <v>34</v>
      </c>
      <c r="D48" s="54"/>
      <c r="E48" s="54">
        <f>B48+C48+表3[[#This Row],[列14]]</f>
        <v>229</v>
      </c>
      <c r="F48" s="54">
        <f>ROUNDUP((表3[[#This Row],[列2]]+表3[[#This Row],[列3]]+1)/16,0)+表3[[#This Row],[列15]]-1</f>
        <v>20</v>
      </c>
      <c r="G48" s="54">
        <f>中小学!Q26</f>
        <v>1</v>
      </c>
      <c r="H48" s="54">
        <f>中小学!U26</f>
        <v>0</v>
      </c>
      <c r="I48" s="54">
        <f>中小学!X26</f>
        <v>0</v>
      </c>
      <c r="J48" s="54">
        <f>中小学!AA26</f>
        <v>0</v>
      </c>
      <c r="K48" s="54">
        <f t="shared" si="0"/>
        <v>0</v>
      </c>
      <c r="L48" s="64">
        <f>ROUNDUP(表3[[#This Row],[列9]]/16,0)</f>
        <v>0</v>
      </c>
      <c r="M48" s="54">
        <f t="shared" si="1"/>
        <v>229</v>
      </c>
      <c r="N48" s="54">
        <f>ROUNDUP((表3[[#This Row],[列10]]+1)/16,0)+ROUNDUP(IF(O48&gt;3,O48*0.5,O48-1),0)</f>
        <v>18</v>
      </c>
      <c r="O48" s="44">
        <f>中小学!AE26</f>
        <v>6</v>
      </c>
    </row>
    <row r="49" ht="26.1" customHeight="1" spans="1:15">
      <c r="A49" s="53" t="s">
        <v>119</v>
      </c>
      <c r="B49" s="54">
        <f>中小学!B27+中小学!C27+中小学!D27+中小学!I27+中小学!M27+中小学!N27+中小学!P27</f>
        <v>83</v>
      </c>
      <c r="C49" s="54">
        <f>中小学!E27+中小学!F27+中小学!G27+中小学!H27+中小学!J27+中小学!K27+中小学!L27+中小学!O27</f>
        <v>12</v>
      </c>
      <c r="D49" s="54"/>
      <c r="E49" s="54">
        <f>B49+C49+表3[[#This Row],[列14]]</f>
        <v>95</v>
      </c>
      <c r="F49" s="54">
        <f>ROUNDUP((表3[[#This Row],[列2]]+表3[[#This Row],[列3]]+1)/16,0)+表3[[#This Row],[列15]]-1</f>
        <v>11</v>
      </c>
      <c r="G49" s="54">
        <f>中小学!Q27</f>
        <v>1</v>
      </c>
      <c r="H49" s="54">
        <f>中小学!U27</f>
        <v>0</v>
      </c>
      <c r="I49" s="54">
        <f>中小学!X27</f>
        <v>0</v>
      </c>
      <c r="J49" s="54">
        <f>中小学!AA27</f>
        <v>0</v>
      </c>
      <c r="K49" s="54">
        <f t="shared" si="0"/>
        <v>0</v>
      </c>
      <c r="L49" s="64">
        <f>ROUNDUP(表3[[#This Row],[列9]]/16,0)</f>
        <v>0</v>
      </c>
      <c r="M49" s="54">
        <f t="shared" si="1"/>
        <v>95</v>
      </c>
      <c r="N49" s="54">
        <f>ROUNDUP((表3[[#This Row],[列10]]+1)/16,0)+ROUNDUP(IF(O49&gt;3,O49*0.5,O49-1),0)</f>
        <v>9</v>
      </c>
      <c r="O49" s="44">
        <f>中小学!AE27</f>
        <v>6</v>
      </c>
    </row>
    <row r="50" ht="26.1" customHeight="1" spans="1:15">
      <c r="A50" s="56" t="s">
        <v>120</v>
      </c>
      <c r="B50" s="57">
        <f>中小学!B28+中小学!C28+中小学!D28+中小学!I28+中小学!M28+中小学!N28+中小学!P28</f>
        <v>8</v>
      </c>
      <c r="C50" s="57">
        <f>中小学!E28+中小学!F28+中小学!G28+中小学!H28+中小学!J28+中小学!K28+中小学!L28+中小学!O28</f>
        <v>1</v>
      </c>
      <c r="D50" s="57"/>
      <c r="E50" s="54">
        <f>B50+C50+表3[[#This Row],[列14]]</f>
        <v>9</v>
      </c>
      <c r="F50" s="57">
        <f>ROUNDUP((表3[[#This Row],[列2]]+表3[[#This Row],[列3]]+1)/16,0)+表3[[#This Row],[列15]]-1</f>
        <v>1</v>
      </c>
      <c r="G50" s="57">
        <f>中小学!Q28</f>
        <v>1</v>
      </c>
      <c r="H50" s="54">
        <f>中小学!U28</f>
        <v>0</v>
      </c>
      <c r="I50" s="54">
        <f>中小学!X28</f>
        <v>0</v>
      </c>
      <c r="J50" s="54">
        <f>中小学!AA28</f>
        <v>0</v>
      </c>
      <c r="K50" s="57">
        <f t="shared" si="0"/>
        <v>0</v>
      </c>
      <c r="L50" s="65">
        <f>ROUNDUP(表3[[#This Row],[列9]]/16,0)</f>
        <v>0</v>
      </c>
      <c r="M50" s="54">
        <f t="shared" si="1"/>
        <v>9</v>
      </c>
      <c r="N50" s="54">
        <f>ROUNDUP((表3[[#This Row],[列10]]+1)/16,0)+ROUNDUP(IF(O50&gt;3,O50*0.5,O50-1),0)</f>
        <v>1</v>
      </c>
      <c r="O50" s="44">
        <f>中小学!AE28</f>
        <v>1</v>
      </c>
    </row>
    <row r="51" ht="31.5" customHeight="1" spans="1:14">
      <c r="A51" s="58" t="s">
        <v>124</v>
      </c>
      <c r="B51" s="59">
        <f>SUM(B4:B50)</f>
        <v>2595</v>
      </c>
      <c r="C51" s="59">
        <f t="shared" ref="C51:N51" si="2">SUM(C4:C50)</f>
        <v>1462</v>
      </c>
      <c r="D51" s="59">
        <f t="shared" si="2"/>
        <v>4</v>
      </c>
      <c r="E51" s="59">
        <f t="shared" si="2"/>
        <v>4061</v>
      </c>
      <c r="F51" s="59">
        <f t="shared" si="2"/>
        <v>377</v>
      </c>
      <c r="G51" s="59">
        <f t="shared" si="2"/>
        <v>44</v>
      </c>
      <c r="H51" s="59">
        <f t="shared" si="2"/>
        <v>107</v>
      </c>
      <c r="I51" s="59">
        <f t="shared" si="2"/>
        <v>1059</v>
      </c>
      <c r="J51" s="59">
        <f t="shared" si="2"/>
        <v>164</v>
      </c>
      <c r="K51" s="59">
        <f t="shared" si="2"/>
        <v>1330</v>
      </c>
      <c r="L51" s="59">
        <f t="shared" si="2"/>
        <v>93</v>
      </c>
      <c r="M51" s="59">
        <f t="shared" si="2"/>
        <v>5391</v>
      </c>
      <c r="N51" s="59">
        <f t="shared" si="2"/>
        <v>425</v>
      </c>
    </row>
  </sheetData>
  <mergeCells count="5">
    <mergeCell ref="A1:O1"/>
    <mergeCell ref="B2:G2"/>
    <mergeCell ref="H2:L2"/>
    <mergeCell ref="M2:N2"/>
    <mergeCell ref="A2:A3"/>
  </mergeCells>
  <pageMargins left="0.354166666666667" right="0.354166666666667" top="0.590277777777778" bottom="0.313888888888889" header="0.511805555555556" footer="0.511805555555556"/>
  <pageSetup paperSize="9" orientation="portrait"/>
  <headerFooter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3"/>
  <sheetViews>
    <sheetView topLeftCell="A31" workbookViewId="0">
      <selection activeCell="F2" sqref="F2"/>
    </sheetView>
  </sheetViews>
  <sheetFormatPr defaultColWidth="8.95" defaultRowHeight="13.5" outlineLevelCol="4"/>
  <cols>
    <col min="1" max="1" width="4.06666666666667" style="26" customWidth="1"/>
    <col min="2" max="2" width="5.69166666666667" style="27" customWidth="1"/>
    <col min="3" max="3" width="5.23333333333333" style="28" customWidth="1"/>
    <col min="4" max="4" width="106.266666666667" style="26" customWidth="1"/>
    <col min="5" max="16384" width="8.95" style="26"/>
  </cols>
  <sheetData>
    <row r="1" ht="30" customHeight="1" spans="1:4">
      <c r="A1" s="29" t="s">
        <v>36</v>
      </c>
      <c r="B1" s="30" t="s">
        <v>127</v>
      </c>
      <c r="C1" s="31" t="s">
        <v>39</v>
      </c>
      <c r="D1" s="31" t="s">
        <v>128</v>
      </c>
    </row>
    <row r="2" ht="120" customHeight="1" spans="1:4">
      <c r="A2" s="31">
        <v>1</v>
      </c>
      <c r="B2" s="32" t="s">
        <v>129</v>
      </c>
      <c r="C2" s="32">
        <f>设备采购预算!D3</f>
        <v>3654</v>
      </c>
      <c r="D2" s="33" t="s">
        <v>130</v>
      </c>
    </row>
    <row r="3" ht="120" customHeight="1" spans="1:4">
      <c r="A3" s="31"/>
      <c r="B3" s="32"/>
      <c r="C3" s="32"/>
      <c r="D3" s="33"/>
    </row>
    <row r="4" customHeight="1" spans="1:4">
      <c r="A4" s="31"/>
      <c r="B4" s="32"/>
      <c r="C4" s="32"/>
      <c r="D4" s="33"/>
    </row>
    <row r="5" customHeight="1" spans="1:4">
      <c r="A5" s="31"/>
      <c r="B5" s="32"/>
      <c r="C5" s="32"/>
      <c r="D5" s="33"/>
    </row>
    <row r="6" ht="19" customHeight="1" spans="1:4">
      <c r="A6" s="31"/>
      <c r="B6" s="32"/>
      <c r="C6" s="32"/>
      <c r="D6" s="33"/>
    </row>
    <row r="7" customHeight="1" spans="1:4">
      <c r="A7" s="31">
        <v>2</v>
      </c>
      <c r="B7" s="32" t="s">
        <v>131</v>
      </c>
      <c r="C7" s="32">
        <f>设备采购预算!D4</f>
        <v>1626</v>
      </c>
      <c r="D7" s="33" t="s">
        <v>132</v>
      </c>
    </row>
    <row r="8" ht="98.25" customHeight="1" spans="1:4">
      <c r="A8" s="31"/>
      <c r="B8" s="32"/>
      <c r="C8" s="32"/>
      <c r="D8" s="33"/>
    </row>
    <row r="9" ht="76.5" customHeight="1" spans="1:4">
      <c r="A9" s="31"/>
      <c r="B9" s="32"/>
      <c r="C9" s="32"/>
      <c r="D9" s="33"/>
    </row>
    <row r="10" ht="78" customHeight="1" spans="1:4">
      <c r="A10" s="31"/>
      <c r="B10" s="32"/>
      <c r="C10" s="32"/>
      <c r="D10" s="33"/>
    </row>
    <row r="11" ht="6" hidden="1" customHeight="1" spans="1:4">
      <c r="A11" s="31"/>
      <c r="B11" s="32"/>
      <c r="C11" s="32"/>
      <c r="D11" s="33"/>
    </row>
    <row r="12" customHeight="1" spans="1:4">
      <c r="A12" s="31">
        <v>3</v>
      </c>
      <c r="B12" s="34" t="s">
        <v>133</v>
      </c>
      <c r="C12" s="34">
        <f>设备采购预算!D5</f>
        <v>107</v>
      </c>
      <c r="D12" s="35" t="s">
        <v>134</v>
      </c>
    </row>
    <row r="13" customHeight="1" spans="1:4">
      <c r="A13" s="31"/>
      <c r="B13" s="34"/>
      <c r="C13" s="34"/>
      <c r="D13" s="35"/>
    </row>
    <row r="14" ht="129.95" customHeight="1" spans="1:4">
      <c r="A14" s="31"/>
      <c r="B14" s="34"/>
      <c r="C14" s="34"/>
      <c r="D14" s="35"/>
    </row>
    <row r="15" ht="129.95" customHeight="1" spans="1:4">
      <c r="A15" s="31"/>
      <c r="B15" s="34"/>
      <c r="C15" s="34"/>
      <c r="D15" s="35"/>
    </row>
    <row r="16" ht="189" customHeight="1" spans="1:4">
      <c r="A16" s="31"/>
      <c r="B16" s="34"/>
      <c r="C16" s="34"/>
      <c r="D16" s="35"/>
    </row>
    <row r="17" ht="31.5" customHeight="1" spans="1:4">
      <c r="A17" s="31">
        <v>4</v>
      </c>
      <c r="B17" s="36" t="s">
        <v>46</v>
      </c>
      <c r="C17" s="34">
        <f>设备采购预算!D7</f>
        <v>4</v>
      </c>
      <c r="D17" s="37" t="s">
        <v>135</v>
      </c>
    </row>
    <row r="18" ht="78" customHeight="1" spans="1:4">
      <c r="A18" s="31">
        <v>5</v>
      </c>
      <c r="B18" s="34" t="s">
        <v>44</v>
      </c>
      <c r="C18" s="38">
        <f>设备采购预算!D6</f>
        <v>425</v>
      </c>
      <c r="D18" s="35" t="s">
        <v>136</v>
      </c>
    </row>
    <row r="19" ht="78" customHeight="1" spans="1:4">
      <c r="A19" s="31"/>
      <c r="B19" s="34"/>
      <c r="C19" s="38"/>
      <c r="D19" s="35"/>
    </row>
    <row r="20" ht="78" customHeight="1" spans="1:4">
      <c r="A20" s="31"/>
      <c r="B20" s="34"/>
      <c r="C20" s="38"/>
      <c r="D20" s="35"/>
    </row>
    <row r="21" ht="88.5" customHeight="1" spans="1:4">
      <c r="A21" s="31"/>
      <c r="B21" s="34"/>
      <c r="C21" s="38"/>
      <c r="D21" s="35"/>
    </row>
    <row r="22" ht="103.5" customHeight="1" spans="1:4">
      <c r="A22" s="31"/>
      <c r="B22" s="34"/>
      <c r="C22" s="38"/>
      <c r="D22" s="35"/>
    </row>
    <row r="23" ht="16.5" customHeight="1" spans="1:4">
      <c r="A23" s="31">
        <v>6</v>
      </c>
      <c r="B23" s="32" t="s">
        <v>137</v>
      </c>
      <c r="C23" s="32">
        <v>423</v>
      </c>
      <c r="D23" s="33" t="s">
        <v>138</v>
      </c>
    </row>
    <row r="24" ht="16.5" customHeight="1" spans="1:4">
      <c r="A24" s="31"/>
      <c r="B24" s="32"/>
      <c r="C24" s="32"/>
      <c r="D24" s="33"/>
    </row>
    <row r="25" ht="16.5" customHeight="1" spans="1:4">
      <c r="A25" s="31"/>
      <c r="B25" s="32"/>
      <c r="C25" s="32"/>
      <c r="D25" s="33"/>
    </row>
    <row r="26" ht="16.5" customHeight="1" spans="1:4">
      <c r="A26" s="31"/>
      <c r="B26" s="32"/>
      <c r="C26" s="32"/>
      <c r="D26" s="33"/>
    </row>
    <row r="27" ht="16.5" customHeight="1" spans="1:4">
      <c r="A27" s="31"/>
      <c r="B27" s="32"/>
      <c r="C27" s="32"/>
      <c r="D27" s="33"/>
    </row>
    <row r="28" ht="16.5" customHeight="1" spans="1:4">
      <c r="A28" s="31"/>
      <c r="B28" s="32"/>
      <c r="C28" s="32"/>
      <c r="D28" s="33"/>
    </row>
    <row r="29" ht="94.5" spans="1:4">
      <c r="A29" s="29">
        <v>7</v>
      </c>
      <c r="B29" s="32" t="s">
        <v>10</v>
      </c>
      <c r="C29" s="32">
        <v>45</v>
      </c>
      <c r="D29" s="39" t="s">
        <v>139</v>
      </c>
    </row>
    <row r="30" ht="67.5" customHeight="1" spans="1:4">
      <c r="A30" s="31">
        <v>8</v>
      </c>
      <c r="B30" s="32" t="s">
        <v>48</v>
      </c>
      <c r="C30" s="32">
        <v>1</v>
      </c>
      <c r="D30" s="39" t="s">
        <v>140</v>
      </c>
    </row>
    <row r="31" ht="48.75" customHeight="1" spans="1:5">
      <c r="A31" s="31"/>
      <c r="B31" s="32"/>
      <c r="C31" s="32"/>
      <c r="D31" s="39"/>
      <c r="E31" s="40"/>
    </row>
    <row r="32" ht="74.25" customHeight="1" spans="1:4">
      <c r="A32" s="41" t="s">
        <v>141</v>
      </c>
      <c r="B32" s="42"/>
      <c r="C32" s="42"/>
      <c r="D32" s="42"/>
    </row>
    <row r="33" ht="114" customHeight="1" spans="1:4">
      <c r="A33" s="42"/>
      <c r="B33" s="42"/>
      <c r="C33" s="42"/>
      <c r="D33" s="42"/>
    </row>
  </sheetData>
  <mergeCells count="25">
    <mergeCell ref="A2:A6"/>
    <mergeCell ref="A7:A11"/>
    <mergeCell ref="A12:A16"/>
    <mergeCell ref="A18:A22"/>
    <mergeCell ref="A23:A28"/>
    <mergeCell ref="A30:A31"/>
    <mergeCell ref="B2:B6"/>
    <mergeCell ref="B7:B11"/>
    <mergeCell ref="B12:B16"/>
    <mergeCell ref="B18:B22"/>
    <mergeCell ref="B23:B28"/>
    <mergeCell ref="B30:B31"/>
    <mergeCell ref="C2:C6"/>
    <mergeCell ref="C7:C11"/>
    <mergeCell ref="C12:C16"/>
    <mergeCell ref="C18:C22"/>
    <mergeCell ref="C23:C28"/>
    <mergeCell ref="C30:C31"/>
    <mergeCell ref="D2:D6"/>
    <mergeCell ref="D7:D11"/>
    <mergeCell ref="D12:D16"/>
    <mergeCell ref="D18:D22"/>
    <mergeCell ref="D23:D28"/>
    <mergeCell ref="D30:D31"/>
    <mergeCell ref="A32:D33"/>
  </mergeCells>
  <pageMargins left="0.432638888888889" right="0.432638888888889" top="0.471527777777778" bottom="0.354166666666667" header="0.196527777777778" footer="0.313888888888889"/>
  <pageSetup paperSize="9" orientation="landscape"/>
  <headerFooter>
    <oddHeader>&amp;L附件1</oddHeader>
    <oddFooter>&amp;C第 &amp;P 页，共 &amp;N 页</oddFooter>
  </headerFooter>
  <rowBreaks count="3" manualBreakCount="3">
    <brk id="6" max="16383" man="1"/>
    <brk id="11" max="16383" man="1"/>
    <brk id="22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I13"/>
  <sheetViews>
    <sheetView tabSelected="1" topLeftCell="A13" workbookViewId="0">
      <selection activeCell="C28" sqref="C28"/>
    </sheetView>
  </sheetViews>
  <sheetFormatPr defaultColWidth="8.95" defaultRowHeight="14.25"/>
  <cols>
    <col min="1" max="1" width="5.23333333333333" style="12" customWidth="1"/>
    <col min="2" max="2" width="11.275" style="12" customWidth="1"/>
    <col min="3" max="3" width="62.6666666666667" style="12" customWidth="1"/>
    <col min="4" max="4" width="5.11666666666667" style="12" customWidth="1"/>
    <col min="5" max="5" width="4.41666666666667" style="12" customWidth="1"/>
    <col min="6" max="16384" width="8.95" style="12"/>
  </cols>
  <sheetData>
    <row r="1" ht="40.5" customHeight="1" spans="1:5">
      <c r="A1" s="13" t="s">
        <v>142</v>
      </c>
      <c r="B1" s="13"/>
      <c r="C1" s="13"/>
      <c r="D1" s="13"/>
      <c r="E1" s="13"/>
    </row>
    <row r="2" ht="40.5" customHeight="1" spans="1:5">
      <c r="A2" s="14" t="s">
        <v>36</v>
      </c>
      <c r="B2" s="14" t="s">
        <v>143</v>
      </c>
      <c r="C2" s="14" t="s">
        <v>144</v>
      </c>
      <c r="D2" s="14" t="s">
        <v>40</v>
      </c>
      <c r="E2" s="14" t="s">
        <v>39</v>
      </c>
    </row>
    <row r="3" ht="127.5" customHeight="1" spans="1:5">
      <c r="A3" s="15">
        <v>1</v>
      </c>
      <c r="B3" s="15" t="s">
        <v>145</v>
      </c>
      <c r="C3" s="16" t="s">
        <v>146</v>
      </c>
      <c r="D3" s="15" t="s">
        <v>147</v>
      </c>
      <c r="E3" s="17">
        <v>25</v>
      </c>
    </row>
    <row r="4" ht="124.5" customHeight="1" spans="1:5">
      <c r="A4" s="15">
        <v>2</v>
      </c>
      <c r="B4" s="15" t="s">
        <v>148</v>
      </c>
      <c r="C4" s="18" t="s">
        <v>149</v>
      </c>
      <c r="D4" s="15" t="s">
        <v>150</v>
      </c>
      <c r="E4" s="17">
        <v>5</v>
      </c>
    </row>
    <row r="5" ht="106.5" customHeight="1" spans="1:5">
      <c r="A5" s="15">
        <v>3</v>
      </c>
      <c r="B5" s="15" t="s">
        <v>151</v>
      </c>
      <c r="C5" s="19" t="s">
        <v>152</v>
      </c>
      <c r="D5" s="15" t="s">
        <v>150</v>
      </c>
      <c r="E5" s="17">
        <v>76</v>
      </c>
    </row>
    <row r="6" s="11" customFormat="1" ht="63.75" customHeight="1" spans="1:5">
      <c r="A6" s="20">
        <v>5</v>
      </c>
      <c r="B6" s="20" t="s">
        <v>153</v>
      </c>
      <c r="C6" s="21" t="s">
        <v>154</v>
      </c>
      <c r="D6" s="20" t="s">
        <v>45</v>
      </c>
      <c r="E6" s="17">
        <v>3</v>
      </c>
    </row>
    <row r="7" ht="100.5" customHeight="1" spans="1:5">
      <c r="A7" s="15">
        <v>4</v>
      </c>
      <c r="B7" s="15" t="s">
        <v>155</v>
      </c>
      <c r="C7" s="19" t="s">
        <v>156</v>
      </c>
      <c r="D7" s="15" t="s">
        <v>45</v>
      </c>
      <c r="E7" s="17">
        <v>3</v>
      </c>
    </row>
    <row r="8" s="11" customFormat="1" ht="33" customHeight="1" spans="1:9">
      <c r="A8" s="20">
        <v>5</v>
      </c>
      <c r="B8" s="20" t="s">
        <v>157</v>
      </c>
      <c r="C8" s="22" t="s">
        <v>158</v>
      </c>
      <c r="D8" s="20" t="s">
        <v>45</v>
      </c>
      <c r="E8" s="23">
        <v>2</v>
      </c>
      <c r="F8" s="12"/>
      <c r="G8" s="12"/>
      <c r="H8" s="12"/>
      <c r="I8" s="12"/>
    </row>
    <row r="9" s="11" customFormat="1" ht="33" customHeight="1" spans="1:9">
      <c r="A9" s="20">
        <v>6</v>
      </c>
      <c r="B9" s="20" t="s">
        <v>137</v>
      </c>
      <c r="C9" s="24" t="s">
        <v>159</v>
      </c>
      <c r="D9" s="20" t="s">
        <v>45</v>
      </c>
      <c r="E9" s="23">
        <v>2</v>
      </c>
      <c r="F9" s="12"/>
      <c r="G9" s="12"/>
      <c r="H9" s="12"/>
      <c r="I9" s="12"/>
    </row>
    <row r="10" s="11" customFormat="1" ht="45" customHeight="1" spans="1:9">
      <c r="A10" s="20">
        <v>7</v>
      </c>
      <c r="B10" s="20" t="s">
        <v>160</v>
      </c>
      <c r="C10" s="22" t="s">
        <v>161</v>
      </c>
      <c r="D10" s="20" t="s">
        <v>162</v>
      </c>
      <c r="E10" s="23">
        <v>3</v>
      </c>
      <c r="F10" s="12"/>
      <c r="G10" s="12"/>
      <c r="H10" s="12"/>
      <c r="I10" s="12"/>
    </row>
    <row r="11" s="11" customFormat="1" ht="20" customHeight="1" spans="1:9">
      <c r="A11" s="20">
        <v>8</v>
      </c>
      <c r="B11" s="20" t="s">
        <v>163</v>
      </c>
      <c r="C11" s="22" t="s">
        <v>164</v>
      </c>
      <c r="D11" s="20" t="s">
        <v>45</v>
      </c>
      <c r="E11" s="23">
        <v>2</v>
      </c>
      <c r="F11" s="12"/>
      <c r="G11" s="12"/>
      <c r="H11" s="12"/>
      <c r="I11" s="12"/>
    </row>
    <row r="12" s="11" customFormat="1" ht="95.25" customHeight="1" spans="1:9">
      <c r="A12" s="20">
        <v>9</v>
      </c>
      <c r="B12" s="20" t="s">
        <v>165</v>
      </c>
      <c r="C12" s="22" t="s">
        <v>166</v>
      </c>
      <c r="D12" s="20" t="s">
        <v>167</v>
      </c>
      <c r="E12" s="23">
        <v>1</v>
      </c>
      <c r="F12" s="12"/>
      <c r="G12" s="12"/>
      <c r="H12" s="12"/>
      <c r="I12" s="12"/>
    </row>
    <row r="13" ht="66" customHeight="1" spans="1:5">
      <c r="A13" s="25" t="s">
        <v>168</v>
      </c>
      <c r="B13" s="25"/>
      <c r="C13" s="25"/>
      <c r="D13" s="25"/>
      <c r="E13" s="25"/>
    </row>
  </sheetData>
  <mergeCells count="2">
    <mergeCell ref="A1:E1"/>
    <mergeCell ref="A13:E13"/>
  </mergeCells>
  <printOptions horizontalCentered="1"/>
  <pageMargins left="0.707638888888889" right="0.707638888888889" top="0.747916666666667" bottom="0.747916666666667" header="0.313888888888889" footer="0.313888888888889"/>
  <pageSetup paperSize="9" fitToWidth="0" fitToHeight="0" orientation="portrait" useFirstPageNumber="1" errors="NA"/>
  <headerFooter alignWithMargins="0">
    <oddHeader>&amp;L附件2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1"/>
  <sheetViews>
    <sheetView topLeftCell="A7" workbookViewId="0">
      <selection activeCell="F5" sqref="F5"/>
    </sheetView>
  </sheetViews>
  <sheetFormatPr defaultColWidth="8.95" defaultRowHeight="13.5" outlineLevelCol="4"/>
  <cols>
    <col min="1" max="1" width="3.71666666666667" style="2" customWidth="1"/>
    <col min="2" max="2" width="7.9" style="2" customWidth="1"/>
    <col min="3" max="3" width="6.39166666666667" style="2" customWidth="1"/>
    <col min="4" max="4" width="4.65" style="2" customWidth="1"/>
    <col min="5" max="5" width="68.7083333333333" style="2" customWidth="1"/>
    <col min="6" max="16384" width="8.95" style="2"/>
  </cols>
  <sheetData>
    <row r="1" s="1" customFormat="1" ht="48" customHeight="1" spans="1:5">
      <c r="A1" s="3" t="s">
        <v>169</v>
      </c>
      <c r="B1" s="3"/>
      <c r="C1" s="3"/>
      <c r="D1" s="3"/>
      <c r="E1" s="3"/>
    </row>
    <row r="2" s="1" customFormat="1" ht="30" customHeight="1" spans="1:5">
      <c r="A2" s="4" t="s">
        <v>36</v>
      </c>
      <c r="B2" s="5" t="s">
        <v>170</v>
      </c>
      <c r="C2" s="4" t="s">
        <v>39</v>
      </c>
      <c r="D2" s="4" t="s">
        <v>40</v>
      </c>
      <c r="E2" s="4" t="s">
        <v>171</v>
      </c>
    </row>
    <row r="3" s="1" customFormat="1" ht="75" customHeight="1" spans="1:5">
      <c r="A3" s="6">
        <v>1</v>
      </c>
      <c r="B3" s="6" t="s">
        <v>172</v>
      </c>
      <c r="C3" s="6">
        <v>10</v>
      </c>
      <c r="D3" s="6" t="s">
        <v>45</v>
      </c>
      <c r="E3" s="7" t="s">
        <v>173</v>
      </c>
    </row>
    <row r="4" s="1" customFormat="1" ht="190.5" customHeight="1" spans="1:5">
      <c r="A4" s="6">
        <v>2</v>
      </c>
      <c r="B4" s="8" t="s">
        <v>174</v>
      </c>
      <c r="C4" s="6">
        <v>5</v>
      </c>
      <c r="D4" s="6" t="s">
        <v>45</v>
      </c>
      <c r="E4" s="7" t="s">
        <v>175</v>
      </c>
    </row>
    <row r="5" s="1" customFormat="1" ht="207.75" customHeight="1" spans="1:5">
      <c r="A5" s="6">
        <v>3</v>
      </c>
      <c r="B5" s="6" t="s">
        <v>176</v>
      </c>
      <c r="C5" s="6">
        <v>1</v>
      </c>
      <c r="D5" s="6" t="s">
        <v>45</v>
      </c>
      <c r="E5" s="7" t="s">
        <v>177</v>
      </c>
    </row>
    <row r="6" s="1" customFormat="1" ht="96.75" customHeight="1" spans="1:5">
      <c r="A6" s="6">
        <v>4</v>
      </c>
      <c r="B6" s="6" t="s">
        <v>178</v>
      </c>
      <c r="C6" s="6">
        <v>30</v>
      </c>
      <c r="D6" s="6" t="s">
        <v>45</v>
      </c>
      <c r="E6" s="7" t="s">
        <v>179</v>
      </c>
    </row>
    <row r="7" s="1" customFormat="1" ht="63" customHeight="1" spans="1:5">
      <c r="A7" s="6">
        <v>5</v>
      </c>
      <c r="B7" s="6" t="s">
        <v>180</v>
      </c>
      <c r="C7" s="6">
        <v>6500</v>
      </c>
      <c r="D7" s="6" t="s">
        <v>181</v>
      </c>
      <c r="E7" s="7" t="s">
        <v>182</v>
      </c>
    </row>
    <row r="8" ht="22.5" customHeight="1" spans="1:5">
      <c r="A8" s="9" t="s">
        <v>183</v>
      </c>
      <c r="B8" s="9"/>
      <c r="C8" s="9"/>
      <c r="D8" s="9"/>
      <c r="E8" s="9"/>
    </row>
    <row r="9" ht="22.5" customHeight="1" spans="1:5">
      <c r="A9" s="10"/>
      <c r="B9" s="10"/>
      <c r="C9" s="10"/>
      <c r="D9" s="10"/>
      <c r="E9" s="10"/>
    </row>
    <row r="10" ht="22.5" customHeight="1"/>
    <row r="11" ht="22.5" customHeight="1"/>
  </sheetData>
  <mergeCells count="2">
    <mergeCell ref="A1:E1"/>
    <mergeCell ref="A8:E9"/>
  </mergeCells>
  <pageMargins left="0.25" right="0.25" top="0.75" bottom="0.75" header="0.3" footer="0.3"/>
  <pageSetup paperSize="9" orientation="portrait"/>
  <headerFooter>
    <oddHeader>&amp;L附件3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Sheet1</vt:lpstr>
      <vt:lpstr>设备采购预算</vt:lpstr>
      <vt:lpstr>幼儿园</vt:lpstr>
      <vt:lpstr>中小学</vt:lpstr>
      <vt:lpstr>学校小计表</vt:lpstr>
      <vt:lpstr>附件1 监控设备主要技术参数</vt:lpstr>
      <vt:lpstr>附件2 LED显示屏技术参数</vt:lpstr>
      <vt:lpstr>附件3 高级中学音箱设备改造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lenvovo</dc:creator>
  <cp:lastModifiedBy>雪舞流年</cp:lastModifiedBy>
  <dcterms:created xsi:type="dcterms:W3CDTF">2018-03-30T01:44:00Z</dcterms:created>
  <cp:lastPrinted>2018-05-16T07:49:00Z</cp:lastPrinted>
  <dcterms:modified xsi:type="dcterms:W3CDTF">2018-07-17T08:09:21Z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